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Elizabeth\Desktop\"/>
    </mc:Choice>
  </mc:AlternateContent>
  <xr:revisionPtr revIDLastSave="0" documentId="8_{FD6094AC-139F-4183-8145-67C9643A8B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4" sheetId="37" r:id="rId1"/>
  </sheets>
  <externalReferences>
    <externalReference r:id="rId2"/>
  </externalReferences>
  <definedNames>
    <definedName name="_xlnm.Print_Area" localSheetId="0">'ENERO 2024'!$A$5:$H$181</definedName>
  </definedNames>
  <calcPr calcId="181029"/>
</workbook>
</file>

<file path=xl/calcChain.xml><?xml version="1.0" encoding="utf-8"?>
<calcChain xmlns="http://schemas.openxmlformats.org/spreadsheetml/2006/main">
  <c r="I150" i="37" l="1"/>
  <c r="H150" i="37"/>
  <c r="G150" i="37"/>
  <c r="I148" i="37"/>
  <c r="I146" i="37" s="1"/>
  <c r="H148" i="37"/>
  <c r="H146" i="37" s="1"/>
  <c r="H139" i="37" s="1"/>
  <c r="H138" i="37" s="1"/>
  <c r="H137" i="37" s="1"/>
  <c r="G146" i="37"/>
  <c r="I145" i="37"/>
  <c r="I139" i="37"/>
  <c r="G139" i="37"/>
  <c r="I138" i="37"/>
  <c r="G138" i="37"/>
  <c r="G137" i="37" s="1"/>
  <c r="I134" i="37"/>
  <c r="H134" i="37"/>
  <c r="I133" i="37"/>
  <c r="I132" i="37"/>
  <c r="I131" i="37"/>
  <c r="I130" i="37"/>
  <c r="H129" i="37"/>
  <c r="G129" i="37"/>
  <c r="I127" i="37"/>
  <c r="I126" i="37" s="1"/>
  <c r="I125" i="37" s="1"/>
  <c r="H126" i="37"/>
  <c r="H125" i="37" s="1"/>
  <c r="G126" i="37"/>
  <c r="G125" i="37" s="1"/>
  <c r="I123" i="37"/>
  <c r="I121" i="37"/>
  <c r="I120" i="37"/>
  <c r="H119" i="37"/>
  <c r="G119" i="37"/>
  <c r="I116" i="37"/>
  <c r="H116" i="37"/>
  <c r="G113" i="37"/>
  <c r="G112" i="37" s="1"/>
  <c r="I112" i="37"/>
  <c r="H112" i="37"/>
  <c r="I109" i="37"/>
  <c r="H109" i="37"/>
  <c r="H107" i="37" s="1"/>
  <c r="I108" i="37"/>
  <c r="I107" i="37" s="1"/>
  <c r="G107" i="37"/>
  <c r="I105" i="37"/>
  <c r="H105" i="37"/>
  <c r="H100" i="37" s="1"/>
  <c r="I104" i="37"/>
  <c r="I103" i="37"/>
  <c r="I102" i="37"/>
  <c r="I101" i="37"/>
  <c r="G100" i="37"/>
  <c r="I98" i="37"/>
  <c r="I97" i="37"/>
  <c r="H96" i="37"/>
  <c r="G96" i="37"/>
  <c r="I93" i="37"/>
  <c r="G92" i="37"/>
  <c r="I90" i="37"/>
  <c r="H90" i="37"/>
  <c r="I89" i="37"/>
  <c r="I88" i="37"/>
  <c r="H88" i="37"/>
  <c r="I87" i="37"/>
  <c r="I86" i="37"/>
  <c r="I85" i="37" s="1"/>
  <c r="H85" i="37"/>
  <c r="G85" i="37"/>
  <c r="I84" i="37"/>
  <c r="H84" i="37"/>
  <c r="G84" i="37"/>
  <c r="I81" i="37"/>
  <c r="I80" i="37"/>
  <c r="H79" i="37"/>
  <c r="G79" i="37"/>
  <c r="I76" i="37"/>
  <c r="I75" i="37"/>
  <c r="I74" i="37"/>
  <c r="H73" i="37"/>
  <c r="G73" i="37"/>
  <c r="I71" i="37"/>
  <c r="H71" i="37"/>
  <c r="G70" i="37"/>
  <c r="I69" i="37"/>
  <c r="I68" i="37"/>
  <c r="I67" i="37"/>
  <c r="H67" i="37"/>
  <c r="H66" i="37" s="1"/>
  <c r="G66" i="37"/>
  <c r="I66" i="37" s="1"/>
  <c r="I65" i="37"/>
  <c r="I64" i="37"/>
  <c r="I63" i="37"/>
  <c r="I62" i="37"/>
  <c r="H62" i="37"/>
  <c r="G62" i="37"/>
  <c r="I60" i="37"/>
  <c r="I59" i="37"/>
  <c r="I58" i="37" s="1"/>
  <c r="H58" i="37"/>
  <c r="G58" i="37"/>
  <c r="I56" i="37"/>
  <c r="I55" i="37" s="1"/>
  <c r="H55" i="37"/>
  <c r="G55" i="37"/>
  <c r="I53" i="37"/>
  <c r="I51" i="37"/>
  <c r="H51" i="37"/>
  <c r="H50" i="37" s="1"/>
  <c r="G50" i="37"/>
  <c r="I47" i="37"/>
  <c r="I46" i="37"/>
  <c r="I45" i="37"/>
  <c r="I44" i="37" s="1"/>
  <c r="H44" i="37"/>
  <c r="G44" i="37"/>
  <c r="I42" i="37"/>
  <c r="H42" i="37"/>
  <c r="I41" i="37"/>
  <c r="I40" i="37" s="1"/>
  <c r="H41" i="37"/>
  <c r="G40" i="37"/>
  <c r="I36" i="37"/>
  <c r="I33" i="37" s="1"/>
  <c r="I32" i="37" s="1"/>
  <c r="H33" i="37"/>
  <c r="H32" i="37" s="1"/>
  <c r="G33" i="37"/>
  <c r="G32" i="37" s="1"/>
  <c r="I26" i="37"/>
  <c r="H26" i="37"/>
  <c r="G26" i="37"/>
  <c r="I24" i="37"/>
  <c r="I23" i="37"/>
  <c r="H23" i="37"/>
  <c r="G23" i="37"/>
  <c r="I21" i="37"/>
  <c r="I19" i="37"/>
  <c r="I18" i="37" s="1"/>
  <c r="H19" i="37"/>
  <c r="H18" i="37" s="1"/>
  <c r="G18" i="37"/>
  <c r="I16" i="37"/>
  <c r="I15" i="37" s="1"/>
  <c r="H16" i="37"/>
  <c r="H15" i="37" s="1"/>
  <c r="G15" i="37"/>
  <c r="G14" i="37"/>
  <c r="A5" i="37"/>
  <c r="I79" i="37" l="1"/>
  <c r="I100" i="37"/>
  <c r="G111" i="37"/>
  <c r="I137" i="37"/>
  <c r="H14" i="37"/>
  <c r="H13" i="37" s="1"/>
  <c r="G13" i="37"/>
  <c r="H40" i="37"/>
  <c r="H70" i="37"/>
  <c r="H92" i="37"/>
  <c r="I119" i="37"/>
  <c r="I111" i="37" s="1"/>
  <c r="I14" i="37"/>
  <c r="G49" i="37"/>
  <c r="I73" i="37"/>
  <c r="I70" i="37" s="1"/>
  <c r="I96" i="37"/>
  <c r="I92" i="37" s="1"/>
  <c r="I129" i="37"/>
  <c r="I13" i="37"/>
  <c r="H111" i="37"/>
  <c r="H49" i="37"/>
  <c r="I50" i="37"/>
  <c r="I49" i="37" l="1"/>
  <c r="I155" i="37" s="1"/>
  <c r="G155" i="37"/>
  <c r="H155" i="37"/>
</calcChain>
</file>

<file path=xl/sharedStrings.xml><?xml version="1.0" encoding="utf-8"?>
<sst xmlns="http://schemas.openxmlformats.org/spreadsheetml/2006/main" count="136" uniqueCount="129">
  <si>
    <t>(Valores en RD$)</t>
  </si>
  <si>
    <t>Clasificación Presupuestaria</t>
  </si>
  <si>
    <t xml:space="preserve">Presupuesto </t>
  </si>
  <si>
    <t>Tipo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</si>
  <si>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</si>
  <si>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</si>
  <si>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</si>
  <si>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</si>
  <si>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</si>
  <si>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</si>
  <si>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</si>
  <si>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</si>
  <si>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</si>
  <si>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</si>
  <si>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</si>
  <si>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</si>
  <si>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</si>
  <si>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</si>
  <si>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</si>
  <si>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</si>
  <si>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</si>
  <si>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</si>
  <si>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</si>
  <si>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</si>
  <si>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</si>
  <si>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</si>
  <si>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</si>
  <si>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</si>
  <si>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</si>
  <si>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</si>
  <si>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</si>
  <si>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</si>
  <si>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</si>
  <si>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</si>
  <si>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</si>
  <si>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</si>
  <si>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</si>
  <si>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</si>
  <si>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</si>
  <si>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</si>
  <si>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</si>
  <si>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</si>
  <si>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</si>
  <si>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</si>
  <si>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</si>
  <si>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</si>
  <si>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</si>
  <si>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</si>
  <si>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</si>
  <si>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</si>
  <si>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</si>
  <si>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</si>
  <si>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</si>
  <si>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</si>
  <si>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</si>
  <si>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</si>
  <si>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</si>
  <si>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</si>
  <si>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Personas</t>
  </si>
  <si>
    <t xml:space="preserve">Servicios de conservación , rep. menores e inst. temporales </t>
  </si>
  <si>
    <t>Reparaciones de maquinarias y equipos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</si>
  <si>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</si>
  <si>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</si>
  <si>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</si>
  <si>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</si>
  <si>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</si>
  <si>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</si>
  <si>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</si>
  <si>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</si>
  <si>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</si>
  <si>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</si>
  <si>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</si>
  <si>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</si>
  <si>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</si>
  <si>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</si>
  <si>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</si>
  <si>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</si>
  <si>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</si>
  <si>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</si>
  <si>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</si>
  <si>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</si>
  <si>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</si>
  <si>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</si>
  <si>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</si>
  <si>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</si>
  <si>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</si>
  <si>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</si>
  <si>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</si>
  <si>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</si>
  <si>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</si>
  <si>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</si>
  <si>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</si>
  <si>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</si>
  <si>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</si>
  <si>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</si>
  <si>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</si>
  <si>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</si>
  <si>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</si>
  <si>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>Muebles y equipos de oficina y estantería</t>
  </si>
  <si>
    <t>Equipos de computos</t>
  </si>
  <si>
    <t>Electrodomésticos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</si>
  <si>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</si>
  <si>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</si>
  <si>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</si>
  <si>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</si>
  <si>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</si>
  <si>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Equipo de elevación</t>
  </si>
  <si>
    <t xml:space="preserve">TOTAL </t>
  </si>
  <si>
    <t>Otras contrataciones de servicios</t>
  </si>
  <si>
    <t>Servicios de alimentación</t>
  </si>
  <si>
    <t>Compensación Extraordinarias</t>
  </si>
  <si>
    <t>Seguro de Bienes Muebles</t>
  </si>
  <si>
    <t>Automóviles y Camiones</t>
  </si>
  <si>
    <t xml:space="preserve"> </t>
  </si>
  <si>
    <t xml:space="preserve">Encargada de Presupuesto </t>
  </si>
  <si>
    <t>Efigenia Acevedo</t>
  </si>
  <si>
    <t>Bienes Intagibles</t>
  </si>
  <si>
    <t>Ojeto</t>
  </si>
  <si>
    <t>Rafael Toribio</t>
  </si>
  <si>
    <t>Otros servicios técnicos profecionales</t>
  </si>
  <si>
    <t>Lic. Jóse Ventura</t>
  </si>
  <si>
    <t>Presidente CES</t>
  </si>
  <si>
    <t>Servicios especiales de mantenimiento y reparación</t>
  </si>
  <si>
    <t xml:space="preserve">Licencias Informaticas Intelectuales, Industriales </t>
  </si>
  <si>
    <t>Director Administrativo Financiero</t>
  </si>
  <si>
    <t>Presupuesto por ejecutar</t>
  </si>
  <si>
    <t>Presupuesto Ene-Dic.2024</t>
  </si>
  <si>
    <t>Ejecut. Enero,  2024</t>
  </si>
  <si>
    <t>Ejecucion Presupuestal al 31 de Enero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</si>
</sst>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sz val="14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b/>
      <i/>
      <sz val="12"/>
      <name val="Cambria"/>
      <family val="1"/>
    </font>
    <font>
      <b/>
      <sz val="13"/>
      <color theme="1"/>
      <name val="Cambria"/>
      <family val="1"/>
      <scheme val="major"/>
    </font>
    <font>
      <b/>
      <sz val="11"/>
      <color theme="1"/>
      <name val="Cambria"/>
      <family val="1"/>
    </font>
    <font>
      <sz val="14"/>
      <color theme="1"/>
      <name val="Cambria"/>
      <family val="1"/>
    </font>
    <font>
      <sz val="11"/>
      <color rgb="FFFF0000"/>
      <name val="Cambria"/>
      <family val="1"/>
    </font>
    <font>
      <b/>
      <sz val="14"/>
      <color theme="1"/>
      <name val="Cambria"/>
      <family val="2"/>
      <scheme val="major"/>
    </font>
    <font>
      <sz val="11"/>
      <color rgb="FF00B0F0"/>
      <name val="Cambria"/>
      <family val="1"/>
    </font>
    <font>
      <b/>
      <sz val="14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198">
    <xf numFmtId="0" fontId="0" fillId="0" borderId="0" xfId="0"/>
    <xf numFmtId="0" fontId="2" fillId="0" borderId="0" xfId="0" applyFont="1"/>
    <xf numFmtId="0" fontId="0" fillId="2" borderId="0" xfId="0" applyFill="1"/>
    <xf numFmtId="0" fontId="1" fillId="0" borderId="0" xfId="0" applyFont="1"/>
    <xf numFmtId="0" fontId="3" fillId="0" borderId="0" xfId="0" applyFont="1"/>
    <xf numFmtId="1" fontId="0" fillId="2" borderId="0" xfId="0" applyNumberFormat="1" applyFill="1"/>
    <xf numFmtId="166" fontId="5" fillId="2" borderId="5" xfId="1" applyNumberFormat="1" applyFont="1" applyFill="1" applyBorder="1"/>
    <xf numFmtId="164" fontId="5" fillId="0" borderId="6" xfId="0" applyNumberFormat="1" applyFont="1" applyBorder="1"/>
    <xf numFmtId="166" fontId="5" fillId="2" borderId="6" xfId="1" applyNumberFormat="1" applyFont="1" applyFill="1" applyBorder="1"/>
    <xf numFmtId="166" fontId="8" fillId="2" borderId="6" xfId="1" applyNumberFormat="1" applyFont="1" applyFill="1" applyBorder="1"/>
    <xf numFmtId="0" fontId="9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165" fontId="10" fillId="0" borderId="0" xfId="1" applyFont="1" applyAlignment="1">
      <alignment horizontal="center"/>
    </xf>
    <xf numFmtId="165" fontId="10" fillId="0" borderId="0" xfId="0" applyNumberFormat="1" applyFont="1" applyAlignment="1">
      <alignment horizontal="center"/>
    </xf>
    <xf numFmtId="165" fontId="11" fillId="0" borderId="0" xfId="1" applyFont="1" applyAlignment="1">
      <alignment horizontal="center"/>
    </xf>
    <xf numFmtId="165" fontId="10" fillId="0" borderId="0" xfId="1" applyFont="1"/>
    <xf numFmtId="165" fontId="0" fillId="2" borderId="0" xfId="1" applyFont="1" applyFill="1"/>
    <xf numFmtId="165" fontId="0" fillId="0" borderId="0" xfId="1" applyFont="1"/>
    <xf numFmtId="165" fontId="0" fillId="0" borderId="0" xfId="1" applyFont="1" applyBorder="1"/>
    <xf numFmtId="1" fontId="5" fillId="2" borderId="3" xfId="0" applyNumberFormat="1" applyFont="1" applyFill="1" applyBorder="1" applyAlignment="1">
      <alignment horizontal="center" wrapText="1"/>
    </xf>
    <xf numFmtId="1" fontId="5" fillId="2" borderId="3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164" fontId="5" fillId="0" borderId="12" xfId="0" applyNumberFormat="1" applyFont="1" applyBorder="1"/>
    <xf numFmtId="166" fontId="5" fillId="2" borderId="7" xfId="1" applyNumberFormat="1" applyFont="1" applyFill="1" applyBorder="1"/>
    <xf numFmtId="164" fontId="8" fillId="0" borderId="3" xfId="0" applyNumberFormat="1" applyFont="1" applyBorder="1"/>
    <xf numFmtId="166" fontId="5" fillId="2" borderId="16" xfId="1" applyNumberFormat="1" applyFont="1" applyFill="1" applyBorder="1"/>
    <xf numFmtId="166" fontId="6" fillId="2" borderId="7" xfId="1" applyNumberFormat="1" applyFont="1" applyFill="1" applyBorder="1"/>
    <xf numFmtId="166" fontId="5" fillId="2" borderId="12" xfId="1" applyNumberFormat="1" applyFont="1" applyFill="1" applyBorder="1"/>
    <xf numFmtId="165" fontId="0" fillId="0" borderId="0" xfId="0" applyNumberFormat="1"/>
    <xf numFmtId="166" fontId="8" fillId="2" borderId="7" xfId="1" applyNumberFormat="1" applyFont="1" applyFill="1" applyBorder="1"/>
    <xf numFmtId="166" fontId="8" fillId="2" borderId="16" xfId="1" applyNumberFormat="1" applyFont="1" applyFill="1" applyBorder="1"/>
    <xf numFmtId="166" fontId="5" fillId="2" borderId="3" xfId="1" applyNumberFormat="1" applyFont="1" applyFill="1" applyBorder="1"/>
    <xf numFmtId="166" fontId="8" fillId="2" borderId="3" xfId="1" applyNumberFormat="1" applyFont="1" applyFill="1" applyBorder="1"/>
    <xf numFmtId="164" fontId="0" fillId="0" borderId="0" xfId="0" applyNumberFormat="1"/>
    <xf numFmtId="166" fontId="8" fillId="2" borderId="12" xfId="1" applyNumberFormat="1" applyFont="1" applyFill="1" applyBorder="1"/>
    <xf numFmtId="166" fontId="5" fillId="2" borderId="17" xfId="1" applyNumberFormat="1" applyFont="1" applyFill="1" applyBorder="1"/>
    <xf numFmtId="164" fontId="5" fillId="0" borderId="3" xfId="0" applyNumberFormat="1" applyFont="1" applyBorder="1"/>
    <xf numFmtId="164" fontId="8" fillId="0" borderId="7" xfId="0" applyNumberFormat="1" applyFont="1" applyBorder="1"/>
    <xf numFmtId="164" fontId="5" fillId="0" borderId="16" xfId="0" applyNumberFormat="1" applyFont="1" applyBorder="1"/>
    <xf numFmtId="166" fontId="6" fillId="2" borderId="3" xfId="1" applyNumberFormat="1" applyFont="1" applyFill="1" applyBorder="1"/>
    <xf numFmtId="165" fontId="10" fillId="0" borderId="0" xfId="0" applyNumberFormat="1" applyFont="1"/>
    <xf numFmtId="165" fontId="11" fillId="0" borderId="0" xfId="0" applyNumberFormat="1" applyFont="1"/>
    <xf numFmtId="165" fontId="1" fillId="0" borderId="0" xfId="1" applyFont="1"/>
    <xf numFmtId="165" fontId="9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/>
    </xf>
    <xf numFmtId="164" fontId="10" fillId="0" borderId="0" xfId="0" applyNumberFormat="1" applyFont="1"/>
    <xf numFmtId="165" fontId="11" fillId="0" borderId="0" xfId="1" applyFont="1"/>
    <xf numFmtId="165" fontId="11" fillId="0" borderId="18" xfId="1" applyFont="1" applyBorder="1"/>
    <xf numFmtId="165" fontId="11" fillId="0" borderId="18" xfId="0" applyNumberFormat="1" applyFont="1" applyBorder="1"/>
    <xf numFmtId="165" fontId="11" fillId="2" borderId="0" xfId="1" applyFont="1" applyFill="1"/>
    <xf numFmtId="165" fontId="11" fillId="2" borderId="0" xfId="1" applyFont="1" applyFill="1" applyBorder="1"/>
    <xf numFmtId="165" fontId="11" fillId="2" borderId="13" xfId="1" applyFont="1" applyFill="1" applyBorder="1"/>
    <xf numFmtId="165" fontId="11" fillId="2" borderId="19" xfId="1" applyFont="1" applyFill="1" applyBorder="1"/>
    <xf numFmtId="0" fontId="12" fillId="0" borderId="0" xfId="0" applyFont="1"/>
    <xf numFmtId="1" fontId="12" fillId="2" borderId="0" xfId="0" applyNumberFormat="1" applyFont="1" applyFill="1"/>
    <xf numFmtId="0" fontId="14" fillId="0" borderId="0" xfId="0" applyFont="1"/>
    <xf numFmtId="0" fontId="14" fillId="0" borderId="0" xfId="0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 applyAlignment="1">
      <alignment horizontal="center"/>
    </xf>
    <xf numFmtId="1" fontId="15" fillId="2" borderId="0" xfId="0" applyNumberFormat="1" applyFont="1" applyFill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4" xfId="0" applyFont="1" applyBorder="1"/>
    <xf numFmtId="1" fontId="15" fillId="2" borderId="4" xfId="0" applyNumberFormat="1" applyFont="1" applyFill="1" applyBorder="1"/>
    <xf numFmtId="0" fontId="15" fillId="0" borderId="5" xfId="0" applyFont="1" applyBorder="1" applyAlignment="1">
      <alignment horizontal="left"/>
    </xf>
    <xf numFmtId="0" fontId="15" fillId="0" borderId="5" xfId="0" applyFont="1" applyBorder="1" applyAlignment="1">
      <alignment horizontal="center" wrapText="1"/>
    </xf>
    <xf numFmtId="1" fontId="15" fillId="2" borderId="5" xfId="0" applyNumberFormat="1" applyFont="1" applyFill="1" applyBorder="1" applyAlignment="1">
      <alignment horizontal="center" wrapText="1"/>
    </xf>
    <xf numFmtId="0" fontId="16" fillId="0" borderId="5" xfId="0" applyFont="1" applyBorder="1"/>
    <xf numFmtId="0" fontId="15" fillId="0" borderId="3" xfId="0" applyFont="1" applyBorder="1" applyAlignment="1">
      <alignment horizontal="center" wrapText="1"/>
    </xf>
    <xf numFmtId="0" fontId="15" fillId="0" borderId="11" xfId="0" applyFont="1" applyBorder="1" applyAlignment="1">
      <alignment horizontal="center"/>
    </xf>
    <xf numFmtId="1" fontId="15" fillId="2" borderId="5" xfId="0" applyNumberFormat="1" applyFont="1" applyFill="1" applyBorder="1" applyAlignment="1">
      <alignment horizontal="center"/>
    </xf>
    <xf numFmtId="0" fontId="14" fillId="0" borderId="6" xfId="0" applyFont="1" applyBorder="1"/>
    <xf numFmtId="0" fontId="14" fillId="0" borderId="6" xfId="0" applyFont="1" applyBorder="1" applyAlignment="1">
      <alignment horizontal="center"/>
    </xf>
    <xf numFmtId="0" fontId="14" fillId="0" borderId="7" xfId="0" applyFont="1" applyBorder="1"/>
    <xf numFmtId="0" fontId="14" fillId="0" borderId="8" xfId="0" applyFont="1" applyBorder="1"/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 wrapText="1"/>
    </xf>
    <xf numFmtId="164" fontId="15" fillId="0" borderId="8" xfId="0" applyNumberFormat="1" applyFont="1" applyBorder="1" applyAlignment="1">
      <alignment horizontal="center"/>
    </xf>
    <xf numFmtId="1" fontId="15" fillId="2" borderId="8" xfId="0" applyNumberFormat="1" applyFont="1" applyFill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6" xfId="0" applyFont="1" applyBorder="1" applyAlignment="1">
      <alignment horizontal="left" wrapText="1"/>
    </xf>
    <xf numFmtId="164" fontId="15" fillId="0" borderId="11" xfId="0" applyNumberFormat="1" applyFont="1" applyBorder="1"/>
    <xf numFmtId="164" fontId="15" fillId="2" borderId="11" xfId="0" applyNumberFormat="1" applyFont="1" applyFill="1" applyBorder="1"/>
    <xf numFmtId="166" fontId="0" fillId="0" borderId="0" xfId="0" applyNumberFormat="1"/>
    <xf numFmtId="166" fontId="15" fillId="2" borderId="6" xfId="1" applyNumberFormat="1" applyFont="1" applyFill="1" applyBorder="1"/>
    <xf numFmtId="164" fontId="17" fillId="0" borderId="5" xfId="0" applyNumberFormat="1" applyFont="1" applyBorder="1"/>
    <xf numFmtId="166" fontId="17" fillId="2" borderId="5" xfId="1" applyNumberFormat="1" applyFont="1" applyFill="1" applyBorder="1"/>
    <xf numFmtId="0" fontId="14" fillId="0" borderId="6" xfId="0" applyFont="1" applyBorder="1" applyAlignment="1">
      <alignment wrapText="1"/>
    </xf>
    <xf numFmtId="164" fontId="15" fillId="0" borderId="8" xfId="0" applyNumberFormat="1" applyFont="1" applyBorder="1"/>
    <xf numFmtId="166" fontId="15" fillId="2" borderId="8" xfId="1" applyNumberFormat="1" applyFont="1" applyFill="1" applyBorder="1"/>
    <xf numFmtId="164" fontId="14" fillId="0" borderId="6" xfId="0" applyNumberFormat="1" applyFont="1" applyBorder="1"/>
    <xf numFmtId="166" fontId="14" fillId="2" borderId="6" xfId="1" applyNumberFormat="1" applyFont="1" applyFill="1" applyBorder="1"/>
    <xf numFmtId="0" fontId="15" fillId="0" borderId="6" xfId="0" applyFont="1" applyBorder="1" applyAlignment="1">
      <alignment wrapText="1"/>
    </xf>
    <xf numFmtId="166" fontId="15" fillId="2" borderId="11" xfId="1" applyNumberFormat="1" applyFont="1" applyFill="1" applyBorder="1"/>
    <xf numFmtId="0" fontId="17" fillId="0" borderId="6" xfId="0" applyFont="1" applyBorder="1" applyAlignment="1">
      <alignment wrapText="1"/>
    </xf>
    <xf numFmtId="164" fontId="17" fillId="0" borderId="8" xfId="0" applyNumberFormat="1" applyFont="1" applyBorder="1"/>
    <xf numFmtId="164" fontId="17" fillId="0" borderId="6" xfId="0" applyNumberFormat="1" applyFont="1" applyBorder="1"/>
    <xf numFmtId="166" fontId="17" fillId="2" borderId="6" xfId="1" applyNumberFormat="1" applyFont="1" applyFill="1" applyBorder="1"/>
    <xf numFmtId="166" fontId="17" fillId="2" borderId="8" xfId="1" applyNumberFormat="1" applyFont="1" applyFill="1" applyBorder="1"/>
    <xf numFmtId="164" fontId="17" fillId="0" borderId="11" xfId="0" applyNumberFormat="1" applyFont="1" applyBorder="1"/>
    <xf numFmtId="164" fontId="15" fillId="0" borderId="5" xfId="0" applyNumberFormat="1" applyFont="1" applyBorder="1"/>
    <xf numFmtId="166" fontId="15" fillId="2" borderId="5" xfId="1" applyNumberFormat="1" applyFont="1" applyFill="1" applyBorder="1"/>
    <xf numFmtId="164" fontId="18" fillId="0" borderId="6" xfId="0" applyNumberFormat="1" applyFont="1" applyBorder="1"/>
    <xf numFmtId="165" fontId="1" fillId="0" borderId="0" xfId="0" applyNumberFormat="1" applyFont="1"/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166" fontId="17" fillId="2" borderId="11" xfId="1" applyNumberFormat="1" applyFont="1" applyFill="1" applyBorder="1"/>
    <xf numFmtId="0" fontId="17" fillId="0" borderId="6" xfId="0" applyFont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4" fillId="2" borderId="6" xfId="0" applyFont="1" applyFill="1" applyBorder="1" applyAlignment="1">
      <alignment wrapText="1"/>
    </xf>
    <xf numFmtId="164" fontId="17" fillId="2" borderId="11" xfId="0" applyNumberFormat="1" applyFont="1" applyFill="1" applyBorder="1"/>
    <xf numFmtId="164" fontId="17" fillId="2" borderId="6" xfId="0" applyNumberFormat="1" applyFont="1" applyFill="1" applyBorder="1"/>
    <xf numFmtId="164" fontId="15" fillId="0" borderId="6" xfId="0" applyNumberFormat="1" applyFont="1" applyBorder="1"/>
    <xf numFmtId="164" fontId="15" fillId="2" borderId="5" xfId="0" applyNumberFormat="1" applyFont="1" applyFill="1" applyBorder="1"/>
    <xf numFmtId="0" fontId="17" fillId="2" borderId="6" xfId="0" applyFont="1" applyFill="1" applyBorder="1" applyAlignment="1">
      <alignment wrapText="1"/>
    </xf>
    <xf numFmtId="164" fontId="15" fillId="2" borderId="6" xfId="0" applyNumberFormat="1" applyFont="1" applyFill="1" applyBorder="1"/>
    <xf numFmtId="0" fontId="17" fillId="0" borderId="9" xfId="0" applyFont="1" applyBorder="1" applyAlignment="1">
      <alignment wrapText="1"/>
    </xf>
    <xf numFmtId="0" fontId="15" fillId="0" borderId="9" xfId="0" applyFont="1" applyBorder="1" applyAlignment="1">
      <alignment wrapText="1"/>
    </xf>
    <xf numFmtId="164" fontId="15" fillId="0" borderId="10" xfId="0" applyNumberFormat="1" applyFont="1" applyBorder="1"/>
    <xf numFmtId="166" fontId="15" fillId="2" borderId="10" xfId="1" applyNumberFormat="1" applyFont="1" applyFill="1" applyBorder="1"/>
    <xf numFmtId="164" fontId="15" fillId="2" borderId="8" xfId="0" applyNumberFormat="1" applyFont="1" applyFill="1" applyBorder="1"/>
    <xf numFmtId="166" fontId="14" fillId="2" borderId="5" xfId="1" applyNumberFormat="1" applyFont="1" applyFill="1" applyBorder="1"/>
    <xf numFmtId="0" fontId="15" fillId="0" borderId="7" xfId="0" applyFont="1" applyBorder="1" applyAlignment="1">
      <alignment wrapText="1"/>
    </xf>
    <xf numFmtId="0" fontId="17" fillId="0" borderId="7" xfId="0" applyFont="1" applyBorder="1" applyAlignment="1">
      <alignment wrapText="1"/>
    </xf>
    <xf numFmtId="166" fontId="2" fillId="0" borderId="0" xfId="0" applyNumberFormat="1" applyFont="1"/>
    <xf numFmtId="0" fontId="15" fillId="0" borderId="7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6" fontId="0" fillId="2" borderId="0" xfId="0" applyNumberFormat="1" applyFill="1"/>
    <xf numFmtId="0" fontId="14" fillId="0" borderId="7" xfId="0" applyFont="1" applyBorder="1" applyAlignment="1">
      <alignment wrapText="1"/>
    </xf>
    <xf numFmtId="164" fontId="17" fillId="2" borderId="5" xfId="0" applyNumberFormat="1" applyFont="1" applyFill="1" applyBorder="1"/>
    <xf numFmtId="0" fontId="17" fillId="0" borderId="9" xfId="0" applyFont="1" applyBorder="1"/>
    <xf numFmtId="165" fontId="0" fillId="0" borderId="9" xfId="1" applyFont="1" applyBorder="1"/>
    <xf numFmtId="165" fontId="0" fillId="0" borderId="20" xfId="1" applyFont="1" applyBorder="1"/>
    <xf numFmtId="0" fontId="14" fillId="0" borderId="11" xfId="0" applyFont="1" applyBorder="1" applyAlignment="1">
      <alignment horizontal="center"/>
    </xf>
    <xf numFmtId="0" fontId="14" fillId="0" borderId="12" xfId="0" applyFont="1" applyBorder="1"/>
    <xf numFmtId="0" fontId="14" fillId="0" borderId="11" xfId="0" applyFont="1" applyBorder="1"/>
    <xf numFmtId="0" fontId="15" fillId="0" borderId="15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164" fontId="14" fillId="0" borderId="0" xfId="0" applyNumberFormat="1" applyFont="1"/>
    <xf numFmtId="1" fontId="14" fillId="2" borderId="0" xfId="0" applyNumberFormat="1" applyFont="1" applyFill="1"/>
    <xf numFmtId="165" fontId="20" fillId="0" borderId="0" xfId="1" applyFont="1" applyAlignment="1">
      <alignment wrapText="1"/>
    </xf>
    <xf numFmtId="49" fontId="14" fillId="0" borderId="0" xfId="0" applyNumberFormat="1" applyFont="1" applyAlignment="1">
      <alignment horizontal="center"/>
    </xf>
    <xf numFmtId="0" fontId="21" fillId="0" borderId="0" xfId="0" applyFont="1"/>
    <xf numFmtId="165" fontId="14" fillId="2" borderId="0" xfId="1" applyFont="1" applyFill="1" applyBorder="1"/>
    <xf numFmtId="49" fontId="14" fillId="0" borderId="0" xfId="0" applyNumberFormat="1" applyFont="1"/>
    <xf numFmtId="0" fontId="21" fillId="0" borderId="0" xfId="0" applyFont="1" applyAlignment="1">
      <alignment horizontal="center"/>
    </xf>
    <xf numFmtId="164" fontId="14" fillId="0" borderId="0" xfId="0" applyNumberFormat="1" applyFont="1" applyAlignment="1">
      <alignment horizontal="center"/>
    </xf>
    <xf numFmtId="165" fontId="14" fillId="2" borderId="0" xfId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5" fontId="16" fillId="2" borderId="0" xfId="1" applyFont="1" applyFill="1" applyBorder="1" applyAlignment="1">
      <alignment horizontal="center"/>
    </xf>
    <xf numFmtId="165" fontId="20" fillId="0" borderId="0" xfId="1" applyFont="1"/>
    <xf numFmtId="165" fontId="7" fillId="0" borderId="0" xfId="0" applyNumberFormat="1" applyFont="1"/>
    <xf numFmtId="164" fontId="12" fillId="0" borderId="0" xfId="0" applyNumberFormat="1" applyFont="1" applyAlignment="1">
      <alignment horizontal="center"/>
    </xf>
    <xf numFmtId="165" fontId="9" fillId="0" borderId="0" xfId="0" applyNumberFormat="1" applyFont="1"/>
    <xf numFmtId="165" fontId="7" fillId="2" borderId="0" xfId="1" applyFont="1" applyFill="1" applyBorder="1" applyAlignment="1">
      <alignment horizontal="center"/>
    </xf>
    <xf numFmtId="0" fontId="20" fillId="0" borderId="0" xfId="0" applyFont="1"/>
    <xf numFmtId="0" fontId="21" fillId="0" borderId="14" xfId="0" applyFont="1" applyBorder="1" applyAlignment="1">
      <alignment horizontal="center"/>
    </xf>
    <xf numFmtId="165" fontId="9" fillId="0" borderId="0" xfId="1" applyFont="1" applyBorder="1" applyAlignment="1">
      <alignment horizontal="center"/>
    </xf>
    <xf numFmtId="164" fontId="20" fillId="0" borderId="0" xfId="0" applyNumberFormat="1" applyFont="1" applyAlignment="1">
      <alignment horizontal="center"/>
    </xf>
    <xf numFmtId="164" fontId="22" fillId="0" borderId="0" xfId="0" applyNumberFormat="1" applyFont="1" applyAlignment="1">
      <alignment horizontal="center"/>
    </xf>
    <xf numFmtId="164" fontId="20" fillId="0" borderId="0" xfId="0" applyNumberFormat="1" applyFont="1" applyAlignment="1">
      <alignment horizontal="left"/>
    </xf>
    <xf numFmtId="164" fontId="11" fillId="0" borderId="0" xfId="0" applyNumberFormat="1" applyFont="1" applyAlignment="1">
      <alignment horizontal="left"/>
    </xf>
    <xf numFmtId="165" fontId="20" fillId="0" borderId="0" xfId="1" applyFont="1" applyAlignment="1">
      <alignment horizontal="left"/>
    </xf>
    <xf numFmtId="164" fontId="10" fillId="0" borderId="0" xfId="0" applyNumberFormat="1" applyFont="1" applyAlignment="1">
      <alignment horizontal="left"/>
    </xf>
    <xf numFmtId="165" fontId="23" fillId="0" borderId="0" xfId="0" applyNumberFormat="1" applyFont="1" applyAlignment="1">
      <alignment horizontal="center"/>
    </xf>
    <xf numFmtId="165" fontId="10" fillId="2" borderId="0" xfId="1" applyFont="1" applyFill="1" applyBorder="1" applyAlignment="1">
      <alignment horizontal="left"/>
    </xf>
    <xf numFmtId="0" fontId="21" fillId="0" borderId="13" xfId="0" applyFont="1" applyBorder="1" applyAlignment="1">
      <alignment horizontal="center"/>
    </xf>
    <xf numFmtId="0" fontId="24" fillId="0" borderId="0" xfId="0" applyFont="1" applyAlignment="1">
      <alignment horizontal="center"/>
    </xf>
    <xf numFmtId="165" fontId="20" fillId="2" borderId="0" xfId="1" applyFont="1" applyFill="1" applyBorder="1" applyAlignment="1">
      <alignment horizontal="left"/>
    </xf>
    <xf numFmtId="0" fontId="10" fillId="0" borderId="0" xfId="0" applyFont="1" applyAlignment="1">
      <alignment horizontal="left"/>
    </xf>
    <xf numFmtId="164" fontId="24" fillId="0" borderId="0" xfId="0" applyNumberFormat="1" applyFont="1" applyAlignment="1">
      <alignment horizontal="center"/>
    </xf>
    <xf numFmtId="165" fontId="20" fillId="0" borderId="18" xfId="0" applyNumberFormat="1" applyFont="1" applyBorder="1" applyAlignment="1">
      <alignment horizontal="left"/>
    </xf>
    <xf numFmtId="165" fontId="20" fillId="0" borderId="0" xfId="0" applyNumberFormat="1" applyFont="1"/>
    <xf numFmtId="164" fontId="21" fillId="0" borderId="0" xfId="0" applyNumberFormat="1" applyFont="1" applyAlignment="1">
      <alignment horizontal="center"/>
    </xf>
    <xf numFmtId="1" fontId="20" fillId="2" borderId="0" xfId="0" applyNumberFormat="1" applyFont="1" applyFill="1" applyAlignment="1">
      <alignment horizontal="left"/>
    </xf>
    <xf numFmtId="165" fontId="11" fillId="0" borderId="0" xfId="1" applyFont="1" applyAlignment="1">
      <alignment horizontal="left"/>
    </xf>
    <xf numFmtId="165" fontId="21" fillId="0" borderId="0" xfId="1" applyFont="1" applyAlignment="1">
      <alignment horizontal="center"/>
    </xf>
    <xf numFmtId="0" fontId="12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65" fontId="12" fillId="2" borderId="0" xfId="1" applyFont="1" applyFill="1"/>
    <xf numFmtId="165" fontId="11" fillId="2" borderId="0" xfId="1" applyFont="1" applyFill="1" applyAlignment="1">
      <alignment horizontal="left"/>
    </xf>
    <xf numFmtId="1" fontId="20" fillId="2" borderId="0" xfId="0" applyNumberFormat="1" applyFont="1" applyFill="1"/>
    <xf numFmtId="165" fontId="10" fillId="2" borderId="0" xfId="1" applyFont="1" applyFill="1" applyAlignment="1">
      <alignment horizontal="left"/>
    </xf>
    <xf numFmtId="165" fontId="1" fillId="2" borderId="0" xfId="1" applyFont="1" applyFill="1" applyAlignment="1">
      <alignment horizontal="left"/>
    </xf>
    <xf numFmtId="1" fontId="1" fillId="2" borderId="0" xfId="0" applyNumberFormat="1" applyFont="1" applyFill="1"/>
    <xf numFmtId="49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ejo%20Econ&#243;mico%20(CES)/2020/2019/BIANNY%20REYES%20PROYECTOS/Consejo%20Econ&#243;mico%20(CES)/ESTADOS%20Y%20REPORTES%20MENSUAL%20ABRIL,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 de Situación Financiera"/>
      <sheetName val="Estado de Rendimiento Financier"/>
      <sheetName val="Estado de Cambio"/>
      <sheetName val="Estado de flujo de Efectivo"/>
      <sheetName val="Ejecución Presupuestal"/>
      <sheetName val="Ejecución por Trimestre"/>
      <sheetName val="Nota de Disponibiliddes"/>
      <sheetName val="NOTA "/>
      <sheetName val="Nota CxC"/>
      <sheetName val="Moviliario y Equipo Neto"/>
      <sheetName val="Nota Bienes Intangibles"/>
      <sheetName val="Nota CxP"/>
      <sheetName val="Nota Ret. y Acum por P"/>
      <sheetName val="Ingresos"/>
      <sheetName val="Nota Relación de Gastos"/>
      <sheetName val="cuadre 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Consejo Económico y Social -CES-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3DE3F-01D7-455E-BE89-3AD3E2F923BE}">
  <dimension ref="A1:AI255"/>
  <sheetViews>
    <sheetView tabSelected="1" workbookViewId="0">
      <selection activeCell="F8" sqref="F8"/>
    </sheetView>
  </sheetViews>
  <sheetFormatPr baseColWidth="10" defaultColWidth="11.42578125" defaultRowHeight="15" x14ac:dyDescent="0.25"/>
  <cols>
    <col min="1" max="1" width="6.7109375" customWidth="1"/>
    <col min="2" max="2" width="9.42578125" customWidth="1"/>
    <col min="3" max="3" width="7.42578125" bestFit="1" customWidth="1"/>
    <col min="4" max="4" width="5.7109375" customWidth="1"/>
    <col min="5" max="5" width="4.5703125" customWidth="1"/>
    <col min="6" max="6" width="62.85546875" customWidth="1"/>
    <col min="7" max="7" width="20.7109375" customWidth="1"/>
    <col min="8" max="8" width="18.28515625" style="5" customWidth="1"/>
    <col min="9" max="9" width="23.42578125" hidden="1" customWidth="1"/>
    <col min="10" max="10" width="35" customWidth="1"/>
    <col min="11" max="11" width="79.28515625" customWidth="1"/>
    <col min="12" max="12" width="16.5703125" customWidth="1"/>
    <col min="13" max="13" width="20.42578125" customWidth="1"/>
    <col min="14" max="14" width="20.140625" customWidth="1"/>
    <col min="15" max="15" width="33.85546875" customWidth="1"/>
    <col min="16" max="16" width="46.5703125" customWidth="1"/>
    <col min="17" max="17" width="40.85546875" customWidth="1"/>
    <col min="18" max="18" width="18.7109375" customWidth="1"/>
    <col min="19" max="19" width="17" customWidth="1"/>
    <col min="20" max="20" width="63.85546875" customWidth="1"/>
    <col min="21" max="21" width="38.140625" customWidth="1"/>
    <col min="22" max="22" width="13.85546875" bestFit="1" customWidth="1"/>
    <col min="23" max="23" width="36.7109375" customWidth="1"/>
    <col min="24" max="24" width="14.140625" bestFit="1" customWidth="1"/>
    <col min="25" max="25" width="87.140625" customWidth="1"/>
    <col min="26" max="26" width="37.5703125" customWidth="1"/>
    <col min="27" max="27" width="19.42578125" customWidth="1"/>
    <col min="28" max="28" width="66.42578125" customWidth="1"/>
    <col min="29" max="29" width="28.5703125" customWidth="1"/>
    <col min="30" max="30" width="19.140625" customWidth="1"/>
    <col min="31" max="32" width="14.140625" bestFit="1" customWidth="1"/>
    <col min="33" max="33" width="19.7109375" customWidth="1"/>
    <col min="35" max="35" width="13.140625" bestFit="1" customWidth="1"/>
    <col min="239" max="239" width="4.85546875" bestFit="1" customWidth="1"/>
    <col min="240" max="240" width="5.85546875" bestFit="1" customWidth="1"/>
    <col min="241" max="241" width="7.42578125" bestFit="1" customWidth="1"/>
    <col min="242" max="242" width="8.140625" bestFit="1" customWidth="1"/>
    <col min="243" max="243" width="4.5703125" bestFit="1" customWidth="1"/>
    <col min="244" max="244" width="57.5703125" customWidth="1"/>
    <col min="245" max="245" width="14.28515625" customWidth="1"/>
    <col min="246" max="246" width="0.85546875" customWidth="1"/>
    <col min="247" max="247" width="16.5703125" bestFit="1" customWidth="1"/>
    <col min="248" max="248" width="13.42578125" bestFit="1" customWidth="1"/>
    <col min="495" max="495" width="4.85546875" bestFit="1" customWidth="1"/>
    <col min="496" max="496" width="5.85546875" bestFit="1" customWidth="1"/>
    <col min="497" max="497" width="7.42578125" bestFit="1" customWidth="1"/>
    <col min="498" max="498" width="8.140625" bestFit="1" customWidth="1"/>
    <col min="499" max="499" width="4.5703125" bestFit="1" customWidth="1"/>
    <col min="500" max="500" width="57.5703125" customWidth="1"/>
    <col min="501" max="501" width="14.28515625" customWidth="1"/>
    <col min="502" max="502" width="0.85546875" customWidth="1"/>
    <col min="503" max="503" width="16.5703125" bestFit="1" customWidth="1"/>
    <col min="504" max="504" width="13.42578125" bestFit="1" customWidth="1"/>
    <col min="751" max="751" width="4.85546875" bestFit="1" customWidth="1"/>
    <col min="752" max="752" width="5.85546875" bestFit="1" customWidth="1"/>
    <col min="753" max="753" width="7.42578125" bestFit="1" customWidth="1"/>
    <col min="754" max="754" width="8.140625" bestFit="1" customWidth="1"/>
    <col min="755" max="755" width="4.5703125" bestFit="1" customWidth="1"/>
    <col min="756" max="756" width="57.5703125" customWidth="1"/>
    <col min="757" max="757" width="14.28515625" customWidth="1"/>
    <col min="758" max="758" width="0.85546875" customWidth="1"/>
    <col min="759" max="759" width="16.5703125" bestFit="1" customWidth="1"/>
    <col min="760" max="760" width="13.42578125" bestFit="1" customWidth="1"/>
    <col min="1007" max="1007" width="4.85546875" bestFit="1" customWidth="1"/>
    <col min="1008" max="1008" width="5.85546875" bestFit="1" customWidth="1"/>
    <col min="1009" max="1009" width="7.42578125" bestFit="1" customWidth="1"/>
    <col min="1010" max="1010" width="8.140625" bestFit="1" customWidth="1"/>
    <col min="1011" max="1011" width="4.5703125" bestFit="1" customWidth="1"/>
    <col min="1012" max="1012" width="57.5703125" customWidth="1"/>
    <col min="1013" max="1013" width="14.28515625" customWidth="1"/>
    <col min="1014" max="1014" width="0.85546875" customWidth="1"/>
    <col min="1015" max="1015" width="16.5703125" bestFit="1" customWidth="1"/>
    <col min="1016" max="1016" width="13.42578125" bestFit="1" customWidth="1"/>
    <col min="1263" max="1263" width="4.85546875" bestFit="1" customWidth="1"/>
    <col min="1264" max="1264" width="5.85546875" bestFit="1" customWidth="1"/>
    <col min="1265" max="1265" width="7.42578125" bestFit="1" customWidth="1"/>
    <col min="1266" max="1266" width="8.140625" bestFit="1" customWidth="1"/>
    <col min="1267" max="1267" width="4.5703125" bestFit="1" customWidth="1"/>
    <col min="1268" max="1268" width="57.5703125" customWidth="1"/>
    <col min="1269" max="1269" width="14.28515625" customWidth="1"/>
    <col min="1270" max="1270" width="0.85546875" customWidth="1"/>
    <col min="1271" max="1271" width="16.5703125" bestFit="1" customWidth="1"/>
    <col min="1272" max="1272" width="13.42578125" bestFit="1" customWidth="1"/>
    <col min="1519" max="1519" width="4.85546875" bestFit="1" customWidth="1"/>
    <col min="1520" max="1520" width="5.85546875" bestFit="1" customWidth="1"/>
    <col min="1521" max="1521" width="7.42578125" bestFit="1" customWidth="1"/>
    <col min="1522" max="1522" width="8.140625" bestFit="1" customWidth="1"/>
    <col min="1523" max="1523" width="4.5703125" bestFit="1" customWidth="1"/>
    <col min="1524" max="1524" width="57.5703125" customWidth="1"/>
    <col min="1525" max="1525" width="14.28515625" customWidth="1"/>
    <col min="1526" max="1526" width="0.85546875" customWidth="1"/>
    <col min="1527" max="1527" width="16.5703125" bestFit="1" customWidth="1"/>
    <col min="1528" max="1528" width="13.42578125" bestFit="1" customWidth="1"/>
    <col min="1775" max="1775" width="4.85546875" bestFit="1" customWidth="1"/>
    <col min="1776" max="1776" width="5.85546875" bestFit="1" customWidth="1"/>
    <col min="1777" max="1777" width="7.42578125" bestFit="1" customWidth="1"/>
    <col min="1778" max="1778" width="8.140625" bestFit="1" customWidth="1"/>
    <col min="1779" max="1779" width="4.5703125" bestFit="1" customWidth="1"/>
    <col min="1780" max="1780" width="57.5703125" customWidth="1"/>
    <col min="1781" max="1781" width="14.28515625" customWidth="1"/>
    <col min="1782" max="1782" width="0.85546875" customWidth="1"/>
    <col min="1783" max="1783" width="16.5703125" bestFit="1" customWidth="1"/>
    <col min="1784" max="1784" width="13.42578125" bestFit="1" customWidth="1"/>
    <col min="2031" max="2031" width="4.85546875" bestFit="1" customWidth="1"/>
    <col min="2032" max="2032" width="5.85546875" bestFit="1" customWidth="1"/>
    <col min="2033" max="2033" width="7.42578125" bestFit="1" customWidth="1"/>
    <col min="2034" max="2034" width="8.140625" bestFit="1" customWidth="1"/>
    <col min="2035" max="2035" width="4.5703125" bestFit="1" customWidth="1"/>
    <col min="2036" max="2036" width="57.5703125" customWidth="1"/>
    <col min="2037" max="2037" width="14.28515625" customWidth="1"/>
    <col min="2038" max="2038" width="0.85546875" customWidth="1"/>
    <col min="2039" max="2039" width="16.5703125" bestFit="1" customWidth="1"/>
    <col min="2040" max="2040" width="13.42578125" bestFit="1" customWidth="1"/>
    <col min="2287" max="2287" width="4.85546875" bestFit="1" customWidth="1"/>
    <col min="2288" max="2288" width="5.85546875" bestFit="1" customWidth="1"/>
    <col min="2289" max="2289" width="7.42578125" bestFit="1" customWidth="1"/>
    <col min="2290" max="2290" width="8.140625" bestFit="1" customWidth="1"/>
    <col min="2291" max="2291" width="4.5703125" bestFit="1" customWidth="1"/>
    <col min="2292" max="2292" width="57.5703125" customWidth="1"/>
    <col min="2293" max="2293" width="14.28515625" customWidth="1"/>
    <col min="2294" max="2294" width="0.85546875" customWidth="1"/>
    <col min="2295" max="2295" width="16.5703125" bestFit="1" customWidth="1"/>
    <col min="2296" max="2296" width="13.42578125" bestFit="1" customWidth="1"/>
    <col min="2543" max="2543" width="4.85546875" bestFit="1" customWidth="1"/>
    <col min="2544" max="2544" width="5.85546875" bestFit="1" customWidth="1"/>
    <col min="2545" max="2545" width="7.42578125" bestFit="1" customWidth="1"/>
    <col min="2546" max="2546" width="8.140625" bestFit="1" customWidth="1"/>
    <col min="2547" max="2547" width="4.5703125" bestFit="1" customWidth="1"/>
    <col min="2548" max="2548" width="57.5703125" customWidth="1"/>
    <col min="2549" max="2549" width="14.28515625" customWidth="1"/>
    <col min="2550" max="2550" width="0.85546875" customWidth="1"/>
    <col min="2551" max="2551" width="16.5703125" bestFit="1" customWidth="1"/>
    <col min="2552" max="2552" width="13.42578125" bestFit="1" customWidth="1"/>
    <col min="2799" max="2799" width="4.85546875" bestFit="1" customWidth="1"/>
    <col min="2800" max="2800" width="5.85546875" bestFit="1" customWidth="1"/>
    <col min="2801" max="2801" width="7.42578125" bestFit="1" customWidth="1"/>
    <col min="2802" max="2802" width="8.140625" bestFit="1" customWidth="1"/>
    <col min="2803" max="2803" width="4.5703125" bestFit="1" customWidth="1"/>
    <col min="2804" max="2804" width="57.5703125" customWidth="1"/>
    <col min="2805" max="2805" width="14.28515625" customWidth="1"/>
    <col min="2806" max="2806" width="0.85546875" customWidth="1"/>
    <col min="2807" max="2807" width="16.5703125" bestFit="1" customWidth="1"/>
    <col min="2808" max="2808" width="13.42578125" bestFit="1" customWidth="1"/>
    <col min="3055" max="3055" width="4.85546875" bestFit="1" customWidth="1"/>
    <col min="3056" max="3056" width="5.85546875" bestFit="1" customWidth="1"/>
    <col min="3057" max="3057" width="7.42578125" bestFit="1" customWidth="1"/>
    <col min="3058" max="3058" width="8.140625" bestFit="1" customWidth="1"/>
    <col min="3059" max="3059" width="4.5703125" bestFit="1" customWidth="1"/>
    <col min="3060" max="3060" width="57.5703125" customWidth="1"/>
    <col min="3061" max="3061" width="14.28515625" customWidth="1"/>
    <col min="3062" max="3062" width="0.85546875" customWidth="1"/>
    <col min="3063" max="3063" width="16.5703125" bestFit="1" customWidth="1"/>
    <col min="3064" max="3064" width="13.42578125" bestFit="1" customWidth="1"/>
    <col min="3311" max="3311" width="4.85546875" bestFit="1" customWidth="1"/>
    <col min="3312" max="3312" width="5.85546875" bestFit="1" customWidth="1"/>
    <col min="3313" max="3313" width="7.42578125" bestFit="1" customWidth="1"/>
    <col min="3314" max="3314" width="8.140625" bestFit="1" customWidth="1"/>
    <col min="3315" max="3315" width="4.5703125" bestFit="1" customWidth="1"/>
    <col min="3316" max="3316" width="57.5703125" customWidth="1"/>
    <col min="3317" max="3317" width="14.28515625" customWidth="1"/>
    <col min="3318" max="3318" width="0.85546875" customWidth="1"/>
    <col min="3319" max="3319" width="16.5703125" bestFit="1" customWidth="1"/>
    <col min="3320" max="3320" width="13.42578125" bestFit="1" customWidth="1"/>
    <col min="3567" max="3567" width="4.85546875" bestFit="1" customWidth="1"/>
    <col min="3568" max="3568" width="5.85546875" bestFit="1" customWidth="1"/>
    <col min="3569" max="3569" width="7.42578125" bestFit="1" customWidth="1"/>
    <col min="3570" max="3570" width="8.140625" bestFit="1" customWidth="1"/>
    <col min="3571" max="3571" width="4.5703125" bestFit="1" customWidth="1"/>
    <col min="3572" max="3572" width="57.5703125" customWidth="1"/>
    <col min="3573" max="3573" width="14.28515625" customWidth="1"/>
    <col min="3574" max="3574" width="0.85546875" customWidth="1"/>
    <col min="3575" max="3575" width="16.5703125" bestFit="1" customWidth="1"/>
    <col min="3576" max="3576" width="13.42578125" bestFit="1" customWidth="1"/>
    <col min="3823" max="3823" width="4.85546875" bestFit="1" customWidth="1"/>
    <col min="3824" max="3824" width="5.85546875" bestFit="1" customWidth="1"/>
    <col min="3825" max="3825" width="7.42578125" bestFit="1" customWidth="1"/>
    <col min="3826" max="3826" width="8.140625" bestFit="1" customWidth="1"/>
    <col min="3827" max="3827" width="4.5703125" bestFit="1" customWidth="1"/>
    <col min="3828" max="3828" width="57.5703125" customWidth="1"/>
    <col min="3829" max="3829" width="14.28515625" customWidth="1"/>
    <col min="3830" max="3830" width="0.85546875" customWidth="1"/>
    <col min="3831" max="3831" width="16.5703125" bestFit="1" customWidth="1"/>
    <col min="3832" max="3832" width="13.42578125" bestFit="1" customWidth="1"/>
    <col min="4079" max="4079" width="4.85546875" bestFit="1" customWidth="1"/>
    <col min="4080" max="4080" width="5.85546875" bestFit="1" customWidth="1"/>
    <col min="4081" max="4081" width="7.42578125" bestFit="1" customWidth="1"/>
    <col min="4082" max="4082" width="8.140625" bestFit="1" customWidth="1"/>
    <col min="4083" max="4083" width="4.5703125" bestFit="1" customWidth="1"/>
    <col min="4084" max="4084" width="57.5703125" customWidth="1"/>
    <col min="4085" max="4085" width="14.28515625" customWidth="1"/>
    <col min="4086" max="4086" width="0.85546875" customWidth="1"/>
    <col min="4087" max="4087" width="16.5703125" bestFit="1" customWidth="1"/>
    <col min="4088" max="4088" width="13.42578125" bestFit="1" customWidth="1"/>
    <col min="4335" max="4335" width="4.85546875" bestFit="1" customWidth="1"/>
    <col min="4336" max="4336" width="5.85546875" bestFit="1" customWidth="1"/>
    <col min="4337" max="4337" width="7.42578125" bestFit="1" customWidth="1"/>
    <col min="4338" max="4338" width="8.140625" bestFit="1" customWidth="1"/>
    <col min="4339" max="4339" width="4.5703125" bestFit="1" customWidth="1"/>
    <col min="4340" max="4340" width="57.5703125" customWidth="1"/>
    <col min="4341" max="4341" width="14.28515625" customWidth="1"/>
    <col min="4342" max="4342" width="0.85546875" customWidth="1"/>
    <col min="4343" max="4343" width="16.5703125" bestFit="1" customWidth="1"/>
    <col min="4344" max="4344" width="13.42578125" bestFit="1" customWidth="1"/>
    <col min="4591" max="4591" width="4.85546875" bestFit="1" customWidth="1"/>
    <col min="4592" max="4592" width="5.85546875" bestFit="1" customWidth="1"/>
    <col min="4593" max="4593" width="7.42578125" bestFit="1" customWidth="1"/>
    <col min="4594" max="4594" width="8.140625" bestFit="1" customWidth="1"/>
    <col min="4595" max="4595" width="4.5703125" bestFit="1" customWidth="1"/>
    <col min="4596" max="4596" width="57.5703125" customWidth="1"/>
    <col min="4597" max="4597" width="14.28515625" customWidth="1"/>
    <col min="4598" max="4598" width="0.85546875" customWidth="1"/>
    <col min="4599" max="4599" width="16.5703125" bestFit="1" customWidth="1"/>
    <col min="4600" max="4600" width="13.42578125" bestFit="1" customWidth="1"/>
    <col min="4847" max="4847" width="4.85546875" bestFit="1" customWidth="1"/>
    <col min="4848" max="4848" width="5.85546875" bestFit="1" customWidth="1"/>
    <col min="4849" max="4849" width="7.42578125" bestFit="1" customWidth="1"/>
    <col min="4850" max="4850" width="8.140625" bestFit="1" customWidth="1"/>
    <col min="4851" max="4851" width="4.5703125" bestFit="1" customWidth="1"/>
    <col min="4852" max="4852" width="57.5703125" customWidth="1"/>
    <col min="4853" max="4853" width="14.28515625" customWidth="1"/>
    <col min="4854" max="4854" width="0.85546875" customWidth="1"/>
    <col min="4855" max="4855" width="16.5703125" bestFit="1" customWidth="1"/>
    <col min="4856" max="4856" width="13.42578125" bestFit="1" customWidth="1"/>
    <col min="5103" max="5103" width="4.85546875" bestFit="1" customWidth="1"/>
    <col min="5104" max="5104" width="5.85546875" bestFit="1" customWidth="1"/>
    <col min="5105" max="5105" width="7.42578125" bestFit="1" customWidth="1"/>
    <col min="5106" max="5106" width="8.140625" bestFit="1" customWidth="1"/>
    <col min="5107" max="5107" width="4.5703125" bestFit="1" customWidth="1"/>
    <col min="5108" max="5108" width="57.5703125" customWidth="1"/>
    <col min="5109" max="5109" width="14.28515625" customWidth="1"/>
    <col min="5110" max="5110" width="0.85546875" customWidth="1"/>
    <col min="5111" max="5111" width="16.5703125" bestFit="1" customWidth="1"/>
    <col min="5112" max="5112" width="13.42578125" bestFit="1" customWidth="1"/>
    <col min="5359" max="5359" width="4.85546875" bestFit="1" customWidth="1"/>
    <col min="5360" max="5360" width="5.85546875" bestFit="1" customWidth="1"/>
    <col min="5361" max="5361" width="7.42578125" bestFit="1" customWidth="1"/>
    <col min="5362" max="5362" width="8.140625" bestFit="1" customWidth="1"/>
    <col min="5363" max="5363" width="4.5703125" bestFit="1" customWidth="1"/>
    <col min="5364" max="5364" width="57.5703125" customWidth="1"/>
    <col min="5365" max="5365" width="14.28515625" customWidth="1"/>
    <col min="5366" max="5366" width="0.85546875" customWidth="1"/>
    <col min="5367" max="5367" width="16.5703125" bestFit="1" customWidth="1"/>
    <col min="5368" max="5368" width="13.42578125" bestFit="1" customWidth="1"/>
    <col min="5615" max="5615" width="4.85546875" bestFit="1" customWidth="1"/>
    <col min="5616" max="5616" width="5.85546875" bestFit="1" customWidth="1"/>
    <col min="5617" max="5617" width="7.42578125" bestFit="1" customWidth="1"/>
    <col min="5618" max="5618" width="8.140625" bestFit="1" customWidth="1"/>
    <col min="5619" max="5619" width="4.5703125" bestFit="1" customWidth="1"/>
    <col min="5620" max="5620" width="57.5703125" customWidth="1"/>
    <col min="5621" max="5621" width="14.28515625" customWidth="1"/>
    <col min="5622" max="5622" width="0.85546875" customWidth="1"/>
    <col min="5623" max="5623" width="16.5703125" bestFit="1" customWidth="1"/>
    <col min="5624" max="5624" width="13.42578125" bestFit="1" customWidth="1"/>
    <col min="5871" max="5871" width="4.85546875" bestFit="1" customWidth="1"/>
    <col min="5872" max="5872" width="5.85546875" bestFit="1" customWidth="1"/>
    <col min="5873" max="5873" width="7.42578125" bestFit="1" customWidth="1"/>
    <col min="5874" max="5874" width="8.140625" bestFit="1" customWidth="1"/>
    <col min="5875" max="5875" width="4.5703125" bestFit="1" customWidth="1"/>
    <col min="5876" max="5876" width="57.5703125" customWidth="1"/>
    <col min="5877" max="5877" width="14.28515625" customWidth="1"/>
    <col min="5878" max="5878" width="0.85546875" customWidth="1"/>
    <col min="5879" max="5879" width="16.5703125" bestFit="1" customWidth="1"/>
    <col min="5880" max="5880" width="13.42578125" bestFit="1" customWidth="1"/>
    <col min="6127" max="6127" width="4.85546875" bestFit="1" customWidth="1"/>
    <col min="6128" max="6128" width="5.85546875" bestFit="1" customWidth="1"/>
    <col min="6129" max="6129" width="7.42578125" bestFit="1" customWidth="1"/>
    <col min="6130" max="6130" width="8.140625" bestFit="1" customWidth="1"/>
    <col min="6131" max="6131" width="4.5703125" bestFit="1" customWidth="1"/>
    <col min="6132" max="6132" width="57.5703125" customWidth="1"/>
    <col min="6133" max="6133" width="14.28515625" customWidth="1"/>
    <col min="6134" max="6134" width="0.85546875" customWidth="1"/>
    <col min="6135" max="6135" width="16.5703125" bestFit="1" customWidth="1"/>
    <col min="6136" max="6136" width="13.42578125" bestFit="1" customWidth="1"/>
    <col min="6383" max="6383" width="4.85546875" bestFit="1" customWidth="1"/>
    <col min="6384" max="6384" width="5.85546875" bestFit="1" customWidth="1"/>
    <col min="6385" max="6385" width="7.42578125" bestFit="1" customWidth="1"/>
    <col min="6386" max="6386" width="8.140625" bestFit="1" customWidth="1"/>
    <col min="6387" max="6387" width="4.5703125" bestFit="1" customWidth="1"/>
    <col min="6388" max="6388" width="57.5703125" customWidth="1"/>
    <col min="6389" max="6389" width="14.28515625" customWidth="1"/>
    <col min="6390" max="6390" width="0.85546875" customWidth="1"/>
    <col min="6391" max="6391" width="16.5703125" bestFit="1" customWidth="1"/>
    <col min="6392" max="6392" width="13.42578125" bestFit="1" customWidth="1"/>
    <col min="6639" max="6639" width="4.85546875" bestFit="1" customWidth="1"/>
    <col min="6640" max="6640" width="5.85546875" bestFit="1" customWidth="1"/>
    <col min="6641" max="6641" width="7.42578125" bestFit="1" customWidth="1"/>
    <col min="6642" max="6642" width="8.140625" bestFit="1" customWidth="1"/>
    <col min="6643" max="6643" width="4.5703125" bestFit="1" customWidth="1"/>
    <col min="6644" max="6644" width="57.5703125" customWidth="1"/>
    <col min="6645" max="6645" width="14.28515625" customWidth="1"/>
    <col min="6646" max="6646" width="0.85546875" customWidth="1"/>
    <col min="6647" max="6647" width="16.5703125" bestFit="1" customWidth="1"/>
    <col min="6648" max="6648" width="13.42578125" bestFit="1" customWidth="1"/>
    <col min="6895" max="6895" width="4.85546875" bestFit="1" customWidth="1"/>
    <col min="6896" max="6896" width="5.85546875" bestFit="1" customWidth="1"/>
    <col min="6897" max="6897" width="7.42578125" bestFit="1" customWidth="1"/>
    <col min="6898" max="6898" width="8.140625" bestFit="1" customWidth="1"/>
    <col min="6899" max="6899" width="4.5703125" bestFit="1" customWidth="1"/>
    <col min="6900" max="6900" width="57.5703125" customWidth="1"/>
    <col min="6901" max="6901" width="14.28515625" customWidth="1"/>
    <col min="6902" max="6902" width="0.85546875" customWidth="1"/>
    <col min="6903" max="6903" width="16.5703125" bestFit="1" customWidth="1"/>
    <col min="6904" max="6904" width="13.42578125" bestFit="1" customWidth="1"/>
    <col min="7151" max="7151" width="4.85546875" bestFit="1" customWidth="1"/>
    <col min="7152" max="7152" width="5.85546875" bestFit="1" customWidth="1"/>
    <col min="7153" max="7153" width="7.42578125" bestFit="1" customWidth="1"/>
    <col min="7154" max="7154" width="8.140625" bestFit="1" customWidth="1"/>
    <col min="7155" max="7155" width="4.5703125" bestFit="1" customWidth="1"/>
    <col min="7156" max="7156" width="57.5703125" customWidth="1"/>
    <col min="7157" max="7157" width="14.28515625" customWidth="1"/>
    <col min="7158" max="7158" width="0.85546875" customWidth="1"/>
    <col min="7159" max="7159" width="16.5703125" bestFit="1" customWidth="1"/>
    <col min="7160" max="7160" width="13.42578125" bestFit="1" customWidth="1"/>
    <col min="7407" max="7407" width="4.85546875" bestFit="1" customWidth="1"/>
    <col min="7408" max="7408" width="5.85546875" bestFit="1" customWidth="1"/>
    <col min="7409" max="7409" width="7.42578125" bestFit="1" customWidth="1"/>
    <col min="7410" max="7410" width="8.140625" bestFit="1" customWidth="1"/>
    <col min="7411" max="7411" width="4.5703125" bestFit="1" customWidth="1"/>
    <col min="7412" max="7412" width="57.5703125" customWidth="1"/>
    <col min="7413" max="7413" width="14.28515625" customWidth="1"/>
    <col min="7414" max="7414" width="0.85546875" customWidth="1"/>
    <col min="7415" max="7415" width="16.5703125" bestFit="1" customWidth="1"/>
    <col min="7416" max="7416" width="13.42578125" bestFit="1" customWidth="1"/>
    <col min="7663" max="7663" width="4.85546875" bestFit="1" customWidth="1"/>
    <col min="7664" max="7664" width="5.85546875" bestFit="1" customWidth="1"/>
    <col min="7665" max="7665" width="7.42578125" bestFit="1" customWidth="1"/>
    <col min="7666" max="7666" width="8.140625" bestFit="1" customWidth="1"/>
    <col min="7667" max="7667" width="4.5703125" bestFit="1" customWidth="1"/>
    <col min="7668" max="7668" width="57.5703125" customWidth="1"/>
    <col min="7669" max="7669" width="14.28515625" customWidth="1"/>
    <col min="7670" max="7670" width="0.85546875" customWidth="1"/>
    <col min="7671" max="7671" width="16.5703125" bestFit="1" customWidth="1"/>
    <col min="7672" max="7672" width="13.42578125" bestFit="1" customWidth="1"/>
    <col min="7919" max="7919" width="4.85546875" bestFit="1" customWidth="1"/>
    <col min="7920" max="7920" width="5.85546875" bestFit="1" customWidth="1"/>
    <col min="7921" max="7921" width="7.42578125" bestFit="1" customWidth="1"/>
    <col min="7922" max="7922" width="8.140625" bestFit="1" customWidth="1"/>
    <col min="7923" max="7923" width="4.5703125" bestFit="1" customWidth="1"/>
    <col min="7924" max="7924" width="57.5703125" customWidth="1"/>
    <col min="7925" max="7925" width="14.28515625" customWidth="1"/>
    <col min="7926" max="7926" width="0.85546875" customWidth="1"/>
    <col min="7927" max="7927" width="16.5703125" bestFit="1" customWidth="1"/>
    <col min="7928" max="7928" width="13.42578125" bestFit="1" customWidth="1"/>
    <col min="8175" max="8175" width="4.85546875" bestFit="1" customWidth="1"/>
    <col min="8176" max="8176" width="5.85546875" bestFit="1" customWidth="1"/>
    <col min="8177" max="8177" width="7.42578125" bestFit="1" customWidth="1"/>
    <col min="8178" max="8178" width="8.140625" bestFit="1" customWidth="1"/>
    <col min="8179" max="8179" width="4.5703125" bestFit="1" customWidth="1"/>
    <col min="8180" max="8180" width="57.5703125" customWidth="1"/>
    <col min="8181" max="8181" width="14.28515625" customWidth="1"/>
    <col min="8182" max="8182" width="0.85546875" customWidth="1"/>
    <col min="8183" max="8183" width="16.5703125" bestFit="1" customWidth="1"/>
    <col min="8184" max="8184" width="13.42578125" bestFit="1" customWidth="1"/>
    <col min="8431" max="8431" width="4.85546875" bestFit="1" customWidth="1"/>
    <col min="8432" max="8432" width="5.85546875" bestFit="1" customWidth="1"/>
    <col min="8433" max="8433" width="7.42578125" bestFit="1" customWidth="1"/>
    <col min="8434" max="8434" width="8.140625" bestFit="1" customWidth="1"/>
    <col min="8435" max="8435" width="4.5703125" bestFit="1" customWidth="1"/>
    <col min="8436" max="8436" width="57.5703125" customWidth="1"/>
    <col min="8437" max="8437" width="14.28515625" customWidth="1"/>
    <col min="8438" max="8438" width="0.85546875" customWidth="1"/>
    <col min="8439" max="8439" width="16.5703125" bestFit="1" customWidth="1"/>
    <col min="8440" max="8440" width="13.42578125" bestFit="1" customWidth="1"/>
    <col min="8687" max="8687" width="4.85546875" bestFit="1" customWidth="1"/>
    <col min="8688" max="8688" width="5.85546875" bestFit="1" customWidth="1"/>
    <col min="8689" max="8689" width="7.42578125" bestFit="1" customWidth="1"/>
    <col min="8690" max="8690" width="8.140625" bestFit="1" customWidth="1"/>
    <col min="8691" max="8691" width="4.5703125" bestFit="1" customWidth="1"/>
    <col min="8692" max="8692" width="57.5703125" customWidth="1"/>
    <col min="8693" max="8693" width="14.28515625" customWidth="1"/>
    <col min="8694" max="8694" width="0.85546875" customWidth="1"/>
    <col min="8695" max="8695" width="16.5703125" bestFit="1" customWidth="1"/>
    <col min="8696" max="8696" width="13.42578125" bestFit="1" customWidth="1"/>
    <col min="8943" max="8943" width="4.85546875" bestFit="1" customWidth="1"/>
    <col min="8944" max="8944" width="5.85546875" bestFit="1" customWidth="1"/>
    <col min="8945" max="8945" width="7.42578125" bestFit="1" customWidth="1"/>
    <col min="8946" max="8946" width="8.140625" bestFit="1" customWidth="1"/>
    <col min="8947" max="8947" width="4.5703125" bestFit="1" customWidth="1"/>
    <col min="8948" max="8948" width="57.5703125" customWidth="1"/>
    <col min="8949" max="8949" width="14.28515625" customWidth="1"/>
    <col min="8950" max="8950" width="0.85546875" customWidth="1"/>
    <col min="8951" max="8951" width="16.5703125" bestFit="1" customWidth="1"/>
    <col min="8952" max="8952" width="13.42578125" bestFit="1" customWidth="1"/>
    <col min="9199" max="9199" width="4.85546875" bestFit="1" customWidth="1"/>
    <col min="9200" max="9200" width="5.85546875" bestFit="1" customWidth="1"/>
    <col min="9201" max="9201" width="7.42578125" bestFit="1" customWidth="1"/>
    <col min="9202" max="9202" width="8.140625" bestFit="1" customWidth="1"/>
    <col min="9203" max="9203" width="4.5703125" bestFit="1" customWidth="1"/>
    <col min="9204" max="9204" width="57.5703125" customWidth="1"/>
    <col min="9205" max="9205" width="14.28515625" customWidth="1"/>
    <col min="9206" max="9206" width="0.85546875" customWidth="1"/>
    <col min="9207" max="9207" width="16.5703125" bestFit="1" customWidth="1"/>
    <col min="9208" max="9208" width="13.42578125" bestFit="1" customWidth="1"/>
    <col min="9455" max="9455" width="4.85546875" bestFit="1" customWidth="1"/>
    <col min="9456" max="9456" width="5.85546875" bestFit="1" customWidth="1"/>
    <col min="9457" max="9457" width="7.42578125" bestFit="1" customWidth="1"/>
    <col min="9458" max="9458" width="8.140625" bestFit="1" customWidth="1"/>
    <col min="9459" max="9459" width="4.5703125" bestFit="1" customWidth="1"/>
    <col min="9460" max="9460" width="57.5703125" customWidth="1"/>
    <col min="9461" max="9461" width="14.28515625" customWidth="1"/>
    <col min="9462" max="9462" width="0.85546875" customWidth="1"/>
    <col min="9463" max="9463" width="16.5703125" bestFit="1" customWidth="1"/>
    <col min="9464" max="9464" width="13.42578125" bestFit="1" customWidth="1"/>
    <col min="9711" max="9711" width="4.85546875" bestFit="1" customWidth="1"/>
    <col min="9712" max="9712" width="5.85546875" bestFit="1" customWidth="1"/>
    <col min="9713" max="9713" width="7.42578125" bestFit="1" customWidth="1"/>
    <col min="9714" max="9714" width="8.140625" bestFit="1" customWidth="1"/>
    <col min="9715" max="9715" width="4.5703125" bestFit="1" customWidth="1"/>
    <col min="9716" max="9716" width="57.5703125" customWidth="1"/>
    <col min="9717" max="9717" width="14.28515625" customWidth="1"/>
    <col min="9718" max="9718" width="0.85546875" customWidth="1"/>
    <col min="9719" max="9719" width="16.5703125" bestFit="1" customWidth="1"/>
    <col min="9720" max="9720" width="13.42578125" bestFit="1" customWidth="1"/>
    <col min="9967" max="9967" width="4.85546875" bestFit="1" customWidth="1"/>
    <col min="9968" max="9968" width="5.85546875" bestFit="1" customWidth="1"/>
    <col min="9969" max="9969" width="7.42578125" bestFit="1" customWidth="1"/>
    <col min="9970" max="9970" width="8.140625" bestFit="1" customWidth="1"/>
    <col min="9971" max="9971" width="4.5703125" bestFit="1" customWidth="1"/>
    <col min="9972" max="9972" width="57.5703125" customWidth="1"/>
    <col min="9973" max="9973" width="14.28515625" customWidth="1"/>
    <col min="9974" max="9974" width="0.85546875" customWidth="1"/>
    <col min="9975" max="9975" width="16.5703125" bestFit="1" customWidth="1"/>
    <col min="9976" max="9976" width="13.42578125" bestFit="1" customWidth="1"/>
    <col min="10223" max="10223" width="4.85546875" bestFit="1" customWidth="1"/>
    <col min="10224" max="10224" width="5.85546875" bestFit="1" customWidth="1"/>
    <col min="10225" max="10225" width="7.42578125" bestFit="1" customWidth="1"/>
    <col min="10226" max="10226" width="8.140625" bestFit="1" customWidth="1"/>
    <col min="10227" max="10227" width="4.5703125" bestFit="1" customWidth="1"/>
    <col min="10228" max="10228" width="57.5703125" customWidth="1"/>
    <col min="10229" max="10229" width="14.28515625" customWidth="1"/>
    <col min="10230" max="10230" width="0.85546875" customWidth="1"/>
    <col min="10231" max="10231" width="16.5703125" bestFit="1" customWidth="1"/>
    <col min="10232" max="10232" width="13.42578125" bestFit="1" customWidth="1"/>
    <col min="10479" max="10479" width="4.85546875" bestFit="1" customWidth="1"/>
    <col min="10480" max="10480" width="5.85546875" bestFit="1" customWidth="1"/>
    <col min="10481" max="10481" width="7.42578125" bestFit="1" customWidth="1"/>
    <col min="10482" max="10482" width="8.140625" bestFit="1" customWidth="1"/>
    <col min="10483" max="10483" width="4.5703125" bestFit="1" customWidth="1"/>
    <col min="10484" max="10484" width="57.5703125" customWidth="1"/>
    <col min="10485" max="10485" width="14.28515625" customWidth="1"/>
    <col min="10486" max="10486" width="0.85546875" customWidth="1"/>
    <col min="10487" max="10487" width="16.5703125" bestFit="1" customWidth="1"/>
    <col min="10488" max="10488" width="13.42578125" bestFit="1" customWidth="1"/>
    <col min="10735" max="10735" width="4.85546875" bestFit="1" customWidth="1"/>
    <col min="10736" max="10736" width="5.85546875" bestFit="1" customWidth="1"/>
    <col min="10737" max="10737" width="7.42578125" bestFit="1" customWidth="1"/>
    <col min="10738" max="10738" width="8.140625" bestFit="1" customWidth="1"/>
    <col min="10739" max="10739" width="4.5703125" bestFit="1" customWidth="1"/>
    <col min="10740" max="10740" width="57.5703125" customWidth="1"/>
    <col min="10741" max="10741" width="14.28515625" customWidth="1"/>
    <col min="10742" max="10742" width="0.85546875" customWidth="1"/>
    <col min="10743" max="10743" width="16.5703125" bestFit="1" customWidth="1"/>
    <col min="10744" max="10744" width="13.42578125" bestFit="1" customWidth="1"/>
    <col min="10991" max="10991" width="4.85546875" bestFit="1" customWidth="1"/>
    <col min="10992" max="10992" width="5.85546875" bestFit="1" customWidth="1"/>
    <col min="10993" max="10993" width="7.42578125" bestFit="1" customWidth="1"/>
    <col min="10994" max="10994" width="8.140625" bestFit="1" customWidth="1"/>
    <col min="10995" max="10995" width="4.5703125" bestFit="1" customWidth="1"/>
    <col min="10996" max="10996" width="57.5703125" customWidth="1"/>
    <col min="10997" max="10997" width="14.28515625" customWidth="1"/>
    <col min="10998" max="10998" width="0.85546875" customWidth="1"/>
    <col min="10999" max="10999" width="16.5703125" bestFit="1" customWidth="1"/>
    <col min="11000" max="11000" width="13.42578125" bestFit="1" customWidth="1"/>
    <col min="11247" max="11247" width="4.85546875" bestFit="1" customWidth="1"/>
    <col min="11248" max="11248" width="5.85546875" bestFit="1" customWidth="1"/>
    <col min="11249" max="11249" width="7.42578125" bestFit="1" customWidth="1"/>
    <col min="11250" max="11250" width="8.140625" bestFit="1" customWidth="1"/>
    <col min="11251" max="11251" width="4.5703125" bestFit="1" customWidth="1"/>
    <col min="11252" max="11252" width="57.5703125" customWidth="1"/>
    <col min="11253" max="11253" width="14.28515625" customWidth="1"/>
    <col min="11254" max="11254" width="0.85546875" customWidth="1"/>
    <col min="11255" max="11255" width="16.5703125" bestFit="1" customWidth="1"/>
    <col min="11256" max="11256" width="13.42578125" bestFit="1" customWidth="1"/>
    <col min="11503" max="11503" width="4.85546875" bestFit="1" customWidth="1"/>
    <col min="11504" max="11504" width="5.85546875" bestFit="1" customWidth="1"/>
    <col min="11505" max="11505" width="7.42578125" bestFit="1" customWidth="1"/>
    <col min="11506" max="11506" width="8.140625" bestFit="1" customWidth="1"/>
    <col min="11507" max="11507" width="4.5703125" bestFit="1" customWidth="1"/>
    <col min="11508" max="11508" width="57.5703125" customWidth="1"/>
    <col min="11509" max="11509" width="14.28515625" customWidth="1"/>
    <col min="11510" max="11510" width="0.85546875" customWidth="1"/>
    <col min="11511" max="11511" width="16.5703125" bestFit="1" customWidth="1"/>
    <col min="11512" max="11512" width="13.42578125" bestFit="1" customWidth="1"/>
    <col min="11759" max="11759" width="4.85546875" bestFit="1" customWidth="1"/>
    <col min="11760" max="11760" width="5.85546875" bestFit="1" customWidth="1"/>
    <col min="11761" max="11761" width="7.42578125" bestFit="1" customWidth="1"/>
    <col min="11762" max="11762" width="8.140625" bestFit="1" customWidth="1"/>
    <col min="11763" max="11763" width="4.5703125" bestFit="1" customWidth="1"/>
    <col min="11764" max="11764" width="57.5703125" customWidth="1"/>
    <col min="11765" max="11765" width="14.28515625" customWidth="1"/>
    <col min="11766" max="11766" width="0.85546875" customWidth="1"/>
    <col min="11767" max="11767" width="16.5703125" bestFit="1" customWidth="1"/>
    <col min="11768" max="11768" width="13.42578125" bestFit="1" customWidth="1"/>
    <col min="12015" max="12015" width="4.85546875" bestFit="1" customWidth="1"/>
    <col min="12016" max="12016" width="5.85546875" bestFit="1" customWidth="1"/>
    <col min="12017" max="12017" width="7.42578125" bestFit="1" customWidth="1"/>
    <col min="12018" max="12018" width="8.140625" bestFit="1" customWidth="1"/>
    <col min="12019" max="12019" width="4.5703125" bestFit="1" customWidth="1"/>
    <col min="12020" max="12020" width="57.5703125" customWidth="1"/>
    <col min="12021" max="12021" width="14.28515625" customWidth="1"/>
    <col min="12022" max="12022" width="0.85546875" customWidth="1"/>
    <col min="12023" max="12023" width="16.5703125" bestFit="1" customWidth="1"/>
    <col min="12024" max="12024" width="13.42578125" bestFit="1" customWidth="1"/>
    <col min="12271" max="12271" width="4.85546875" bestFit="1" customWidth="1"/>
    <col min="12272" max="12272" width="5.85546875" bestFit="1" customWidth="1"/>
    <col min="12273" max="12273" width="7.42578125" bestFit="1" customWidth="1"/>
    <col min="12274" max="12274" width="8.140625" bestFit="1" customWidth="1"/>
    <col min="12275" max="12275" width="4.5703125" bestFit="1" customWidth="1"/>
    <col min="12276" max="12276" width="57.5703125" customWidth="1"/>
    <col min="12277" max="12277" width="14.28515625" customWidth="1"/>
    <col min="12278" max="12278" width="0.85546875" customWidth="1"/>
    <col min="12279" max="12279" width="16.5703125" bestFit="1" customWidth="1"/>
    <col min="12280" max="12280" width="13.42578125" bestFit="1" customWidth="1"/>
    <col min="12527" max="12527" width="4.85546875" bestFit="1" customWidth="1"/>
    <col min="12528" max="12528" width="5.85546875" bestFit="1" customWidth="1"/>
    <col min="12529" max="12529" width="7.42578125" bestFit="1" customWidth="1"/>
    <col min="12530" max="12530" width="8.140625" bestFit="1" customWidth="1"/>
    <col min="12531" max="12531" width="4.5703125" bestFit="1" customWidth="1"/>
    <col min="12532" max="12532" width="57.5703125" customWidth="1"/>
    <col min="12533" max="12533" width="14.28515625" customWidth="1"/>
    <col min="12534" max="12534" width="0.85546875" customWidth="1"/>
    <col min="12535" max="12535" width="16.5703125" bestFit="1" customWidth="1"/>
    <col min="12536" max="12536" width="13.42578125" bestFit="1" customWidth="1"/>
    <col min="12783" max="12783" width="4.85546875" bestFit="1" customWidth="1"/>
    <col min="12784" max="12784" width="5.85546875" bestFit="1" customWidth="1"/>
    <col min="12785" max="12785" width="7.42578125" bestFit="1" customWidth="1"/>
    <col min="12786" max="12786" width="8.140625" bestFit="1" customWidth="1"/>
    <col min="12787" max="12787" width="4.5703125" bestFit="1" customWidth="1"/>
    <col min="12788" max="12788" width="57.5703125" customWidth="1"/>
    <col min="12789" max="12789" width="14.28515625" customWidth="1"/>
    <col min="12790" max="12790" width="0.85546875" customWidth="1"/>
    <col min="12791" max="12791" width="16.5703125" bestFit="1" customWidth="1"/>
    <col min="12792" max="12792" width="13.42578125" bestFit="1" customWidth="1"/>
    <col min="13039" max="13039" width="4.85546875" bestFit="1" customWidth="1"/>
    <col min="13040" max="13040" width="5.85546875" bestFit="1" customWidth="1"/>
    <col min="13041" max="13041" width="7.42578125" bestFit="1" customWidth="1"/>
    <col min="13042" max="13042" width="8.140625" bestFit="1" customWidth="1"/>
    <col min="13043" max="13043" width="4.5703125" bestFit="1" customWidth="1"/>
    <col min="13044" max="13044" width="57.5703125" customWidth="1"/>
    <col min="13045" max="13045" width="14.28515625" customWidth="1"/>
    <col min="13046" max="13046" width="0.85546875" customWidth="1"/>
    <col min="13047" max="13047" width="16.5703125" bestFit="1" customWidth="1"/>
    <col min="13048" max="13048" width="13.42578125" bestFit="1" customWidth="1"/>
    <col min="13295" max="13295" width="4.85546875" bestFit="1" customWidth="1"/>
    <col min="13296" max="13296" width="5.85546875" bestFit="1" customWidth="1"/>
    <col min="13297" max="13297" width="7.42578125" bestFit="1" customWidth="1"/>
    <col min="13298" max="13298" width="8.140625" bestFit="1" customWidth="1"/>
    <col min="13299" max="13299" width="4.5703125" bestFit="1" customWidth="1"/>
    <col min="13300" max="13300" width="57.5703125" customWidth="1"/>
    <col min="13301" max="13301" width="14.28515625" customWidth="1"/>
    <col min="13302" max="13302" width="0.85546875" customWidth="1"/>
    <col min="13303" max="13303" width="16.5703125" bestFit="1" customWidth="1"/>
    <col min="13304" max="13304" width="13.42578125" bestFit="1" customWidth="1"/>
    <col min="13551" max="13551" width="4.85546875" bestFit="1" customWidth="1"/>
    <col min="13552" max="13552" width="5.85546875" bestFit="1" customWidth="1"/>
    <col min="13553" max="13553" width="7.42578125" bestFit="1" customWidth="1"/>
    <col min="13554" max="13554" width="8.140625" bestFit="1" customWidth="1"/>
    <col min="13555" max="13555" width="4.5703125" bestFit="1" customWidth="1"/>
    <col min="13556" max="13556" width="57.5703125" customWidth="1"/>
    <col min="13557" max="13557" width="14.28515625" customWidth="1"/>
    <col min="13558" max="13558" width="0.85546875" customWidth="1"/>
    <col min="13559" max="13559" width="16.5703125" bestFit="1" customWidth="1"/>
    <col min="13560" max="13560" width="13.42578125" bestFit="1" customWidth="1"/>
    <col min="13807" max="13807" width="4.85546875" bestFit="1" customWidth="1"/>
    <col min="13808" max="13808" width="5.85546875" bestFit="1" customWidth="1"/>
    <col min="13809" max="13809" width="7.42578125" bestFit="1" customWidth="1"/>
    <col min="13810" max="13810" width="8.140625" bestFit="1" customWidth="1"/>
    <col min="13811" max="13811" width="4.5703125" bestFit="1" customWidth="1"/>
    <col min="13812" max="13812" width="57.5703125" customWidth="1"/>
    <col min="13813" max="13813" width="14.28515625" customWidth="1"/>
    <col min="13814" max="13814" width="0.85546875" customWidth="1"/>
    <col min="13815" max="13815" width="16.5703125" bestFit="1" customWidth="1"/>
    <col min="13816" max="13816" width="13.42578125" bestFit="1" customWidth="1"/>
    <col min="14063" max="14063" width="4.85546875" bestFit="1" customWidth="1"/>
    <col min="14064" max="14064" width="5.85546875" bestFit="1" customWidth="1"/>
    <col min="14065" max="14065" width="7.42578125" bestFit="1" customWidth="1"/>
    <col min="14066" max="14066" width="8.140625" bestFit="1" customWidth="1"/>
    <col min="14067" max="14067" width="4.5703125" bestFit="1" customWidth="1"/>
    <col min="14068" max="14068" width="57.5703125" customWidth="1"/>
    <col min="14069" max="14069" width="14.28515625" customWidth="1"/>
    <col min="14070" max="14070" width="0.85546875" customWidth="1"/>
    <col min="14071" max="14071" width="16.5703125" bestFit="1" customWidth="1"/>
    <col min="14072" max="14072" width="13.42578125" bestFit="1" customWidth="1"/>
    <col min="14319" max="14319" width="4.85546875" bestFit="1" customWidth="1"/>
    <col min="14320" max="14320" width="5.85546875" bestFit="1" customWidth="1"/>
    <col min="14321" max="14321" width="7.42578125" bestFit="1" customWidth="1"/>
    <col min="14322" max="14322" width="8.140625" bestFit="1" customWidth="1"/>
    <col min="14323" max="14323" width="4.5703125" bestFit="1" customWidth="1"/>
    <col min="14324" max="14324" width="57.5703125" customWidth="1"/>
    <col min="14325" max="14325" width="14.28515625" customWidth="1"/>
    <col min="14326" max="14326" width="0.85546875" customWidth="1"/>
    <col min="14327" max="14327" width="16.5703125" bestFit="1" customWidth="1"/>
    <col min="14328" max="14328" width="13.42578125" bestFit="1" customWidth="1"/>
    <col min="14575" max="14575" width="4.85546875" bestFit="1" customWidth="1"/>
    <col min="14576" max="14576" width="5.85546875" bestFit="1" customWidth="1"/>
    <col min="14577" max="14577" width="7.42578125" bestFit="1" customWidth="1"/>
    <col min="14578" max="14578" width="8.140625" bestFit="1" customWidth="1"/>
    <col min="14579" max="14579" width="4.5703125" bestFit="1" customWidth="1"/>
    <col min="14580" max="14580" width="57.5703125" customWidth="1"/>
    <col min="14581" max="14581" width="14.28515625" customWidth="1"/>
    <col min="14582" max="14582" width="0.85546875" customWidth="1"/>
    <col min="14583" max="14583" width="16.5703125" bestFit="1" customWidth="1"/>
    <col min="14584" max="14584" width="13.42578125" bestFit="1" customWidth="1"/>
    <col min="14831" max="14831" width="4.85546875" bestFit="1" customWidth="1"/>
    <col min="14832" max="14832" width="5.85546875" bestFit="1" customWidth="1"/>
    <col min="14833" max="14833" width="7.42578125" bestFit="1" customWidth="1"/>
    <col min="14834" max="14834" width="8.140625" bestFit="1" customWidth="1"/>
    <col min="14835" max="14835" width="4.5703125" bestFit="1" customWidth="1"/>
    <col min="14836" max="14836" width="57.5703125" customWidth="1"/>
    <col min="14837" max="14837" width="14.28515625" customWidth="1"/>
    <col min="14838" max="14838" width="0.85546875" customWidth="1"/>
    <col min="14839" max="14839" width="16.5703125" bestFit="1" customWidth="1"/>
    <col min="14840" max="14840" width="13.42578125" bestFit="1" customWidth="1"/>
    <col min="15087" max="15087" width="4.85546875" bestFit="1" customWidth="1"/>
    <col min="15088" max="15088" width="5.85546875" bestFit="1" customWidth="1"/>
    <col min="15089" max="15089" width="7.42578125" bestFit="1" customWidth="1"/>
    <col min="15090" max="15090" width="8.140625" bestFit="1" customWidth="1"/>
    <col min="15091" max="15091" width="4.5703125" bestFit="1" customWidth="1"/>
    <col min="15092" max="15092" width="57.5703125" customWidth="1"/>
    <col min="15093" max="15093" width="14.28515625" customWidth="1"/>
    <col min="15094" max="15094" width="0.85546875" customWidth="1"/>
    <col min="15095" max="15095" width="16.5703125" bestFit="1" customWidth="1"/>
    <col min="15096" max="15096" width="13.42578125" bestFit="1" customWidth="1"/>
    <col min="15343" max="15343" width="4.85546875" bestFit="1" customWidth="1"/>
    <col min="15344" max="15344" width="5.85546875" bestFit="1" customWidth="1"/>
    <col min="15345" max="15345" width="7.42578125" bestFit="1" customWidth="1"/>
    <col min="15346" max="15346" width="8.140625" bestFit="1" customWidth="1"/>
    <col min="15347" max="15347" width="4.5703125" bestFit="1" customWidth="1"/>
    <col min="15348" max="15348" width="57.5703125" customWidth="1"/>
    <col min="15349" max="15349" width="14.28515625" customWidth="1"/>
    <col min="15350" max="15350" width="0.85546875" customWidth="1"/>
    <col min="15351" max="15351" width="16.5703125" bestFit="1" customWidth="1"/>
    <col min="15352" max="15352" width="13.42578125" bestFit="1" customWidth="1"/>
    <col min="15599" max="15599" width="4.85546875" bestFit="1" customWidth="1"/>
    <col min="15600" max="15600" width="5.85546875" bestFit="1" customWidth="1"/>
    <col min="15601" max="15601" width="7.42578125" bestFit="1" customWidth="1"/>
    <col min="15602" max="15602" width="8.140625" bestFit="1" customWidth="1"/>
    <col min="15603" max="15603" width="4.5703125" bestFit="1" customWidth="1"/>
    <col min="15604" max="15604" width="57.5703125" customWidth="1"/>
    <col min="15605" max="15605" width="14.28515625" customWidth="1"/>
    <col min="15606" max="15606" width="0.85546875" customWidth="1"/>
    <col min="15607" max="15607" width="16.5703125" bestFit="1" customWidth="1"/>
    <col min="15608" max="15608" width="13.42578125" bestFit="1" customWidth="1"/>
    <col min="15855" max="15855" width="4.85546875" bestFit="1" customWidth="1"/>
    <col min="15856" max="15856" width="5.85546875" bestFit="1" customWidth="1"/>
    <col min="15857" max="15857" width="7.42578125" bestFit="1" customWidth="1"/>
    <col min="15858" max="15858" width="8.140625" bestFit="1" customWidth="1"/>
    <col min="15859" max="15859" width="4.5703125" bestFit="1" customWidth="1"/>
    <col min="15860" max="15860" width="57.5703125" customWidth="1"/>
    <col min="15861" max="15861" width="14.28515625" customWidth="1"/>
    <col min="15862" max="15862" width="0.85546875" customWidth="1"/>
    <col min="15863" max="15863" width="16.5703125" bestFit="1" customWidth="1"/>
    <col min="15864" max="15864" width="13.42578125" bestFit="1" customWidth="1"/>
    <col min="16111" max="16111" width="4.85546875" bestFit="1" customWidth="1"/>
    <col min="16112" max="16112" width="5.85546875" bestFit="1" customWidth="1"/>
    <col min="16113" max="16113" width="7.42578125" bestFit="1" customWidth="1"/>
    <col min="16114" max="16114" width="8.140625" bestFit="1" customWidth="1"/>
    <col min="16115" max="16115" width="4.5703125" bestFit="1" customWidth="1"/>
    <col min="16116" max="16116" width="57.5703125" customWidth="1"/>
    <col min="16117" max="16117" width="14.28515625" customWidth="1"/>
    <col min="16118" max="16118" width="0.85546875" customWidth="1"/>
    <col min="16119" max="16119" width="16.5703125" bestFit="1" customWidth="1"/>
    <col min="16120" max="16120" width="13.42578125" bestFit="1" customWidth="1"/>
  </cols>
  <sheetData>
    <row r="1" spans="1:11" x14ac:dyDescent="0.25">
      <c r="A1" s="56"/>
      <c r="B1" s="56"/>
      <c r="C1" s="56"/>
      <c r="D1" s="56"/>
      <c r="E1" s="56"/>
      <c r="F1" s="56"/>
      <c r="G1" s="56"/>
      <c r="H1" s="57"/>
      <c r="I1" s="11"/>
    </row>
    <row r="2" spans="1:11" x14ac:dyDescent="0.25">
      <c r="A2" s="56"/>
      <c r="B2" s="56"/>
      <c r="C2" s="56"/>
      <c r="D2" s="56"/>
      <c r="E2" s="56"/>
      <c r="F2" s="56"/>
      <c r="G2" s="56"/>
      <c r="H2" s="57"/>
      <c r="I2" s="11"/>
    </row>
    <row r="3" spans="1:11" x14ac:dyDescent="0.25">
      <c r="A3" s="56"/>
      <c r="B3" s="56"/>
      <c r="C3" s="56"/>
      <c r="D3" s="56"/>
      <c r="E3" s="56"/>
      <c r="F3" s="56"/>
      <c r="G3" s="56"/>
      <c r="H3" s="57"/>
      <c r="I3" s="11"/>
    </row>
    <row r="4" spans="1:11" x14ac:dyDescent="0.25">
      <c r="A4" s="56"/>
      <c r="B4" s="56"/>
      <c r="C4" s="56"/>
      <c r="D4" s="56"/>
      <c r="E4" s="56"/>
      <c r="F4" s="56"/>
      <c r="G4" s="56"/>
      <c r="H4" s="57"/>
      <c r="I4" s="11"/>
    </row>
    <row r="5" spans="1:11" ht="20.25" x14ac:dyDescent="0.3">
      <c r="A5" s="197" t="str">
        <f>'[1]Estado de flujo de Efectivo'!A1:B1</f>
        <v>Consejo Económico y Social -CES-</v>
      </c>
      <c r="B5" s="197"/>
      <c r="C5" s="197"/>
      <c r="D5" s="197"/>
      <c r="E5" s="197"/>
      <c r="F5" s="197"/>
      <c r="G5" s="197"/>
      <c r="H5" s="197"/>
      <c r="I5" s="11"/>
    </row>
    <row r="6" spans="1:11" ht="20.25" x14ac:dyDescent="0.3">
      <c r="A6" s="197" t="s">
        <v>128</v>
      </c>
      <c r="B6" s="197"/>
      <c r="C6" s="197"/>
      <c r="D6" s="197"/>
      <c r="E6" s="197"/>
      <c r="F6" s="197"/>
      <c r="G6" s="197"/>
      <c r="H6" s="197"/>
      <c r="I6" s="11"/>
    </row>
    <row r="7" spans="1:11" ht="20.25" x14ac:dyDescent="0.3">
      <c r="A7" s="197" t="s">
        <v>0</v>
      </c>
      <c r="B7" s="197"/>
      <c r="C7" s="197"/>
      <c r="D7" s="197"/>
      <c r="E7" s="197"/>
      <c r="F7" s="197"/>
      <c r="G7" s="197"/>
      <c r="H7" s="197"/>
      <c r="I7" s="11"/>
    </row>
    <row r="8" spans="1:11" ht="18.75" customHeight="1" thickBot="1" x14ac:dyDescent="0.3">
      <c r="A8" s="58"/>
      <c r="B8" s="58"/>
      <c r="C8" s="58"/>
      <c r="D8" s="58"/>
      <c r="E8" s="59"/>
      <c r="F8" s="60"/>
      <c r="G8" s="61"/>
      <c r="H8" s="62"/>
      <c r="I8" s="11"/>
    </row>
    <row r="9" spans="1:11" ht="0.75" customHeight="1" thickBot="1" x14ac:dyDescent="0.3">
      <c r="A9" s="194" t="s">
        <v>1</v>
      </c>
      <c r="B9" s="195"/>
      <c r="C9" s="195"/>
      <c r="D9" s="195"/>
      <c r="E9" s="196"/>
      <c r="F9" s="66"/>
      <c r="G9" s="67" t="s">
        <v>2</v>
      </c>
      <c r="H9" s="68" t="s">
        <v>2</v>
      </c>
      <c r="I9" s="11"/>
    </row>
    <row r="10" spans="1:11" ht="49.5" customHeight="1" thickBot="1" x14ac:dyDescent="0.3">
      <c r="A10" s="63"/>
      <c r="B10" s="63"/>
      <c r="C10" s="64"/>
      <c r="D10" s="64"/>
      <c r="E10" s="65"/>
      <c r="F10" s="69"/>
      <c r="G10" s="70" t="s">
        <v>126</v>
      </c>
      <c r="H10" s="71" t="s">
        <v>127</v>
      </c>
      <c r="I10" s="22" t="s">
        <v>125</v>
      </c>
    </row>
    <row r="11" spans="1:11" ht="32.25" thickBot="1" x14ac:dyDescent="0.3">
      <c r="A11" s="72" t="s">
        <v>3</v>
      </c>
      <c r="B11" s="70" t="s">
        <v>117</v>
      </c>
      <c r="C11" s="73" t="s">
        <v>4</v>
      </c>
      <c r="D11" s="70" t="s">
        <v>5</v>
      </c>
      <c r="E11" s="70" t="s">
        <v>6</v>
      </c>
      <c r="F11" s="63" t="s">
        <v>7</v>
      </c>
      <c r="G11" s="74" t="s">
        <v>8</v>
      </c>
      <c r="H11" s="75" t="s">
        <v>8</v>
      </c>
      <c r="I11" s="23" t="s">
        <v>8</v>
      </c>
    </row>
    <row r="12" spans="1:11" ht="15.75" x14ac:dyDescent="0.25">
      <c r="A12" s="76"/>
      <c r="B12" s="77"/>
      <c r="C12" s="78"/>
      <c r="D12" s="79"/>
      <c r="E12" s="80"/>
      <c r="F12" s="81"/>
      <c r="G12" s="82"/>
      <c r="H12" s="83"/>
      <c r="I12" s="24"/>
    </row>
    <row r="13" spans="1:11" ht="16.5" thickBot="1" x14ac:dyDescent="0.3">
      <c r="A13" s="77">
        <v>2</v>
      </c>
      <c r="B13" s="77">
        <v>1</v>
      </c>
      <c r="C13" s="84"/>
      <c r="D13" s="77"/>
      <c r="E13" s="85"/>
      <c r="F13" s="86" t="s">
        <v>9</v>
      </c>
      <c r="G13" s="87">
        <f>G14+G32+G39+G44-1</f>
        <v>23002832</v>
      </c>
      <c r="H13" s="88">
        <f>H14+H32+H39+H44</f>
        <v>1661145.73</v>
      </c>
      <c r="I13" s="25" t="e">
        <f t="shared" ref="I13" si="0">I14+I32+I39+I44</f>
        <v>#REF!</v>
      </c>
      <c r="J13" s="89"/>
    </row>
    <row r="14" spans="1:11" ht="16.5" thickBot="1" x14ac:dyDescent="0.3">
      <c r="A14" s="77">
        <v>2</v>
      </c>
      <c r="B14" s="77">
        <v>1</v>
      </c>
      <c r="C14" s="84">
        <v>1</v>
      </c>
      <c r="D14" s="77"/>
      <c r="E14" s="85"/>
      <c r="F14" s="86" t="s">
        <v>10</v>
      </c>
      <c r="G14" s="90">
        <f>G15+G18+G23+G26</f>
        <v>19031957</v>
      </c>
      <c r="H14" s="90">
        <f>H15+H18+H23+H26</f>
        <v>1454830</v>
      </c>
      <c r="I14" s="26" t="e">
        <f t="shared" ref="I14" si="1">I15+I18+I23+I26</f>
        <v>#REF!</v>
      </c>
      <c r="J14" s="89"/>
    </row>
    <row r="15" spans="1:11" ht="16.5" thickBot="1" x14ac:dyDescent="0.3">
      <c r="A15" s="77">
        <v>2</v>
      </c>
      <c r="B15" s="77">
        <v>1</v>
      </c>
      <c r="C15" s="84">
        <v>1</v>
      </c>
      <c r="D15" s="77">
        <v>1</v>
      </c>
      <c r="E15" s="85"/>
      <c r="F15" s="86" t="s">
        <v>11</v>
      </c>
      <c r="G15" s="91">
        <f>G16</f>
        <v>6300000</v>
      </c>
      <c r="H15" s="92">
        <f>H16</f>
        <v>525000</v>
      </c>
      <c r="I15" s="27" t="e">
        <f t="shared" ref="I15" si="2">I16</f>
        <v>#REF!</v>
      </c>
      <c r="K15" s="89"/>
    </row>
    <row r="16" spans="1:11" ht="15.75" x14ac:dyDescent="0.25">
      <c r="A16" s="77">
        <v>2</v>
      </c>
      <c r="B16" s="77">
        <v>1</v>
      </c>
      <c r="C16" s="84">
        <v>1</v>
      </c>
      <c r="D16" s="77">
        <v>1</v>
      </c>
      <c r="E16" s="77">
        <v>1</v>
      </c>
      <c r="F16" s="93" t="s">
        <v>12</v>
      </c>
      <c r="G16" s="94">
        <v>6300000</v>
      </c>
      <c r="H16" s="95">
        <f>225000+300000</f>
        <v>525000</v>
      </c>
      <c r="I16" s="28" t="e">
        <f>+G16-#REF!</f>
        <v>#REF!</v>
      </c>
      <c r="J16" s="89"/>
    </row>
    <row r="17" spans="1:11" ht="15.75" x14ac:dyDescent="0.25">
      <c r="A17" s="77"/>
      <c r="B17" s="77"/>
      <c r="C17" s="84"/>
      <c r="D17" s="77"/>
      <c r="E17" s="76"/>
      <c r="F17" s="93"/>
      <c r="G17" s="96"/>
      <c r="H17" s="97"/>
      <c r="I17" s="29"/>
      <c r="J17" s="89"/>
    </row>
    <row r="18" spans="1:11" ht="36" customHeight="1" thickBot="1" x14ac:dyDescent="0.3">
      <c r="A18" s="77">
        <v>2</v>
      </c>
      <c r="B18" s="77">
        <v>1</v>
      </c>
      <c r="C18" s="84">
        <v>1</v>
      </c>
      <c r="D18" s="77">
        <v>2</v>
      </c>
      <c r="E18" s="85"/>
      <c r="F18" s="98" t="s">
        <v>13</v>
      </c>
      <c r="G18" s="87">
        <f>G19</f>
        <v>11267960</v>
      </c>
      <c r="H18" s="99">
        <f t="shared" ref="H18" si="3">SUM(H19:H21)</f>
        <v>929830</v>
      </c>
      <c r="I18" s="30" t="e">
        <f t="shared" ref="I18" si="4">SUM(I19:I21)</f>
        <v>#REF!</v>
      </c>
      <c r="K18" s="31"/>
    </row>
    <row r="19" spans="1:11" ht="15.75" x14ac:dyDescent="0.25">
      <c r="A19" s="77">
        <v>2</v>
      </c>
      <c r="B19" s="77">
        <v>1</v>
      </c>
      <c r="C19" s="84">
        <v>1</v>
      </c>
      <c r="D19" s="77">
        <v>2</v>
      </c>
      <c r="E19" s="77">
        <v>1</v>
      </c>
      <c r="F19" s="100" t="s">
        <v>14</v>
      </c>
      <c r="G19" s="101">
        <v>11267960</v>
      </c>
      <c r="H19" s="97">
        <f>51400+75378+60885+73500+48920+80500+93500+73500+122117+110065+85065</f>
        <v>874830</v>
      </c>
      <c r="I19" s="29" t="e">
        <f>+G19-#REF!</f>
        <v>#REF!</v>
      </c>
      <c r="J19" s="89"/>
    </row>
    <row r="20" spans="1:11" ht="15.75" x14ac:dyDescent="0.25">
      <c r="A20" s="77">
        <v>2</v>
      </c>
      <c r="B20" s="77">
        <v>1</v>
      </c>
      <c r="C20" s="84">
        <v>1</v>
      </c>
      <c r="D20" s="77">
        <v>2</v>
      </c>
      <c r="E20" s="77">
        <v>2</v>
      </c>
      <c r="F20" s="100" t="s">
        <v>15</v>
      </c>
      <c r="G20" s="96"/>
      <c r="H20" s="97"/>
      <c r="I20" s="29"/>
    </row>
    <row r="21" spans="1:11" ht="15.75" x14ac:dyDescent="0.25">
      <c r="A21" s="77">
        <v>2</v>
      </c>
      <c r="B21" s="77">
        <v>1</v>
      </c>
      <c r="C21" s="84">
        <v>1</v>
      </c>
      <c r="D21" s="77">
        <v>2</v>
      </c>
      <c r="E21" s="77">
        <v>5</v>
      </c>
      <c r="F21" s="100" t="s">
        <v>16</v>
      </c>
      <c r="G21" s="102"/>
      <c r="H21" s="103">
        <v>55000</v>
      </c>
      <c r="I21" s="32" t="e">
        <f>+G21-#REF!</f>
        <v>#REF!</v>
      </c>
    </row>
    <row r="22" spans="1:11" ht="15.75" x14ac:dyDescent="0.25">
      <c r="A22" s="77"/>
      <c r="B22" s="77"/>
      <c r="C22" s="84"/>
      <c r="D22" s="77"/>
      <c r="E22" s="77"/>
      <c r="F22" s="100"/>
      <c r="G22" s="102"/>
      <c r="H22" s="103" t="s">
        <v>113</v>
      </c>
      <c r="I22" s="32"/>
      <c r="J22" s="89"/>
      <c r="K22" s="89"/>
    </row>
    <row r="23" spans="1:11" ht="16.5" thickBot="1" x14ac:dyDescent="0.3">
      <c r="A23" s="77">
        <v>2</v>
      </c>
      <c r="B23" s="77">
        <v>1</v>
      </c>
      <c r="C23" s="84">
        <v>1</v>
      </c>
      <c r="D23" s="77">
        <v>4</v>
      </c>
      <c r="E23" s="85"/>
      <c r="F23" s="98" t="s">
        <v>17</v>
      </c>
      <c r="G23" s="87">
        <f t="shared" ref="G23:I23" si="5">G24</f>
        <v>1463997</v>
      </c>
      <c r="H23" s="90">
        <f t="shared" si="5"/>
        <v>0</v>
      </c>
      <c r="I23" s="26" t="e">
        <f t="shared" si="5"/>
        <v>#REF!</v>
      </c>
      <c r="J23" s="89"/>
      <c r="K23" s="31"/>
    </row>
    <row r="24" spans="1:11" ht="15.75" x14ac:dyDescent="0.25">
      <c r="A24" s="77">
        <v>2</v>
      </c>
      <c r="B24" s="77">
        <v>1</v>
      </c>
      <c r="C24" s="84">
        <v>1</v>
      </c>
      <c r="D24" s="77">
        <v>4</v>
      </c>
      <c r="E24" s="77">
        <v>1</v>
      </c>
      <c r="F24" s="100" t="s">
        <v>18</v>
      </c>
      <c r="G24" s="101">
        <v>1463997</v>
      </c>
      <c r="H24" s="104">
        <v>0</v>
      </c>
      <c r="I24" s="33" t="e">
        <f>+G24-#REF!</f>
        <v>#REF!</v>
      </c>
    </row>
    <row r="25" spans="1:11" ht="15.75" x14ac:dyDescent="0.25">
      <c r="A25" s="77"/>
      <c r="B25" s="77"/>
      <c r="C25" s="84"/>
      <c r="D25" s="77"/>
      <c r="E25" s="77"/>
      <c r="F25" s="100"/>
      <c r="G25" s="102"/>
      <c r="H25" s="103"/>
      <c r="I25" s="32"/>
    </row>
    <row r="26" spans="1:11" ht="16.5" thickBot="1" x14ac:dyDescent="0.3">
      <c r="A26" s="77">
        <v>2</v>
      </c>
      <c r="B26" s="77">
        <v>1</v>
      </c>
      <c r="C26" s="84">
        <v>1</v>
      </c>
      <c r="D26" s="77">
        <v>5</v>
      </c>
      <c r="E26" s="85"/>
      <c r="F26" s="98" t="s">
        <v>19</v>
      </c>
      <c r="G26" s="105">
        <f>G27+G30</f>
        <v>0</v>
      </c>
      <c r="H26" s="99">
        <f t="shared" ref="H26:I26" si="6">H27+H28+H29+H30</f>
        <v>0</v>
      </c>
      <c r="I26" s="30">
        <f t="shared" si="6"/>
        <v>0</v>
      </c>
    </row>
    <row r="27" spans="1:11" ht="15.75" x14ac:dyDescent="0.25">
      <c r="A27" s="77">
        <v>2</v>
      </c>
      <c r="B27" s="77">
        <v>1</v>
      </c>
      <c r="C27" s="84">
        <v>1</v>
      </c>
      <c r="D27" s="77">
        <v>5</v>
      </c>
      <c r="E27" s="77">
        <v>1</v>
      </c>
      <c r="F27" s="100" t="s">
        <v>19</v>
      </c>
      <c r="G27" s="102"/>
      <c r="H27" s="103">
        <v>0</v>
      </c>
      <c r="I27" s="32">
        <v>0</v>
      </c>
      <c r="J27" s="89"/>
      <c r="K27" s="31"/>
    </row>
    <row r="28" spans="1:11" ht="15.75" x14ac:dyDescent="0.25">
      <c r="A28" s="77">
        <v>2</v>
      </c>
      <c r="B28" s="77">
        <v>1</v>
      </c>
      <c r="C28" s="84">
        <v>1</v>
      </c>
      <c r="D28" s="77">
        <v>5</v>
      </c>
      <c r="E28" s="77">
        <v>2</v>
      </c>
      <c r="F28" s="100" t="s">
        <v>20</v>
      </c>
      <c r="G28" s="102"/>
      <c r="H28" s="103">
        <v>0</v>
      </c>
      <c r="I28" s="32">
        <v>0</v>
      </c>
    </row>
    <row r="29" spans="1:11" ht="15.75" x14ac:dyDescent="0.25">
      <c r="A29" s="77">
        <v>2</v>
      </c>
      <c r="B29" s="77">
        <v>1</v>
      </c>
      <c r="C29" s="84">
        <v>1</v>
      </c>
      <c r="D29" s="77">
        <v>5</v>
      </c>
      <c r="E29" s="77">
        <v>3</v>
      </c>
      <c r="F29" s="100" t="s">
        <v>21</v>
      </c>
      <c r="G29" s="102"/>
      <c r="H29" s="103">
        <v>0</v>
      </c>
      <c r="I29" s="32">
        <v>0</v>
      </c>
    </row>
    <row r="30" spans="1:11" ht="15.75" x14ac:dyDescent="0.25">
      <c r="A30" s="77">
        <v>2</v>
      </c>
      <c r="B30" s="77">
        <v>1</v>
      </c>
      <c r="C30" s="84">
        <v>1</v>
      </c>
      <c r="D30" s="77">
        <v>5</v>
      </c>
      <c r="E30" s="77">
        <v>4</v>
      </c>
      <c r="F30" s="100" t="s">
        <v>22</v>
      </c>
      <c r="G30" s="102"/>
      <c r="H30" s="103"/>
      <c r="I30" s="32"/>
    </row>
    <row r="31" spans="1:11" ht="16.5" thickBot="1" x14ac:dyDescent="0.3">
      <c r="A31" s="77"/>
      <c r="B31" s="77"/>
      <c r="C31" s="84"/>
      <c r="D31" s="77"/>
      <c r="E31" s="77"/>
      <c r="F31" s="100"/>
      <c r="G31" s="102"/>
      <c r="H31" s="103"/>
      <c r="I31" s="32"/>
    </row>
    <row r="32" spans="1:11" ht="16.5" thickBot="1" x14ac:dyDescent="0.3">
      <c r="A32" s="77">
        <v>2</v>
      </c>
      <c r="B32" s="77">
        <v>1</v>
      </c>
      <c r="C32" s="84">
        <v>2</v>
      </c>
      <c r="D32" s="77"/>
      <c r="E32" s="77"/>
      <c r="F32" s="98" t="s">
        <v>23</v>
      </c>
      <c r="G32" s="106">
        <f t="shared" ref="G32:I32" si="7">G33</f>
        <v>1463997</v>
      </c>
      <c r="H32" s="107">
        <f t="shared" si="7"/>
        <v>0</v>
      </c>
      <c r="I32" s="6" t="e">
        <f t="shared" si="7"/>
        <v>#REF!</v>
      </c>
    </row>
    <row r="33" spans="1:11" ht="16.5" thickBot="1" x14ac:dyDescent="0.3">
      <c r="A33" s="77">
        <v>2</v>
      </c>
      <c r="B33" s="77">
        <v>1</v>
      </c>
      <c r="C33" s="77">
        <v>2</v>
      </c>
      <c r="D33" s="77">
        <v>2</v>
      </c>
      <c r="E33" s="77"/>
      <c r="F33" s="98" t="s">
        <v>24</v>
      </c>
      <c r="G33" s="87">
        <f>G34+G35+G36</f>
        <v>1463997</v>
      </c>
      <c r="H33" s="107">
        <f t="shared" ref="H33:I33" si="8">H36</f>
        <v>0</v>
      </c>
      <c r="I33" s="34" t="e">
        <f t="shared" si="8"/>
        <v>#REF!</v>
      </c>
    </row>
    <row r="34" spans="1:11" ht="15.75" x14ac:dyDescent="0.25">
      <c r="A34" s="77">
        <v>2</v>
      </c>
      <c r="B34" s="77">
        <v>1</v>
      </c>
      <c r="C34" s="77">
        <v>2</v>
      </c>
      <c r="D34" s="77">
        <v>2</v>
      </c>
      <c r="E34" s="77">
        <v>2</v>
      </c>
      <c r="F34" s="98" t="s">
        <v>25</v>
      </c>
      <c r="G34" s="108"/>
      <c r="H34" s="90">
        <v>0</v>
      </c>
      <c r="I34" s="26">
        <v>0</v>
      </c>
    </row>
    <row r="35" spans="1:11" ht="15.75" x14ac:dyDescent="0.25">
      <c r="A35" s="77">
        <v>2</v>
      </c>
      <c r="B35" s="77">
        <v>1</v>
      </c>
      <c r="C35" s="77">
        <v>2</v>
      </c>
      <c r="D35" s="77">
        <v>2</v>
      </c>
      <c r="E35" s="77">
        <v>4</v>
      </c>
      <c r="F35" s="100" t="s">
        <v>26</v>
      </c>
      <c r="G35" s="102">
        <v>0</v>
      </c>
      <c r="H35" s="103">
        <v>0</v>
      </c>
      <c r="I35" s="32">
        <v>0</v>
      </c>
    </row>
    <row r="36" spans="1:11" ht="15.75" x14ac:dyDescent="0.25">
      <c r="A36" s="77">
        <v>2</v>
      </c>
      <c r="B36" s="77">
        <v>1</v>
      </c>
      <c r="C36" s="77">
        <v>2</v>
      </c>
      <c r="D36" s="77">
        <v>2</v>
      </c>
      <c r="E36" s="77">
        <v>15</v>
      </c>
      <c r="F36" s="100" t="s">
        <v>110</v>
      </c>
      <c r="G36" s="102">
        <v>1463997</v>
      </c>
      <c r="H36" s="103"/>
      <c r="I36" s="32" t="e">
        <f>+G36-#REF!</f>
        <v>#REF!</v>
      </c>
      <c r="K36" s="89"/>
    </row>
    <row r="37" spans="1:11" ht="15.75" x14ac:dyDescent="0.25">
      <c r="A37" s="77"/>
      <c r="B37" s="77"/>
      <c r="C37" s="84"/>
      <c r="D37" s="77"/>
      <c r="E37" s="77"/>
      <c r="F37" s="100"/>
      <c r="G37" s="102"/>
      <c r="H37" s="103"/>
      <c r="I37" s="32"/>
    </row>
    <row r="38" spans="1:11" ht="15.75" x14ac:dyDescent="0.25">
      <c r="A38" s="77"/>
      <c r="B38" s="77"/>
      <c r="C38" s="84"/>
      <c r="D38" s="77"/>
      <c r="E38" s="77"/>
      <c r="F38" s="100"/>
      <c r="G38" s="102"/>
      <c r="H38" s="103"/>
      <c r="I38" s="32"/>
    </row>
    <row r="39" spans="1:11" ht="16.5" thickBot="1" x14ac:dyDescent="0.3">
      <c r="A39" s="77">
        <v>2</v>
      </c>
      <c r="B39" s="77">
        <v>1</v>
      </c>
      <c r="C39" s="84">
        <v>3</v>
      </c>
      <c r="D39" s="77"/>
      <c r="E39" s="77"/>
      <c r="F39" s="98" t="s">
        <v>27</v>
      </c>
      <c r="G39" s="102"/>
      <c r="H39" s="103"/>
      <c r="I39" s="32"/>
    </row>
    <row r="40" spans="1:11" ht="16.5" thickBot="1" x14ac:dyDescent="0.3">
      <c r="A40" s="77">
        <v>2</v>
      </c>
      <c r="B40" s="77">
        <v>1</v>
      </c>
      <c r="C40" s="84">
        <v>3</v>
      </c>
      <c r="D40" s="77">
        <v>1</v>
      </c>
      <c r="E40" s="85"/>
      <c r="F40" s="98" t="s">
        <v>28</v>
      </c>
      <c r="G40" s="91">
        <f>G41+G42</f>
        <v>0</v>
      </c>
      <c r="H40" s="92">
        <f>H41+H42</f>
        <v>0</v>
      </c>
      <c r="I40" s="35" t="e">
        <f>I41+I42</f>
        <v>#REF!</v>
      </c>
    </row>
    <row r="41" spans="1:11" ht="15.75" x14ac:dyDescent="0.25">
      <c r="A41" s="77">
        <v>2</v>
      </c>
      <c r="B41" s="77">
        <v>1</v>
      </c>
      <c r="C41" s="84">
        <v>3</v>
      </c>
      <c r="D41" s="77">
        <v>1</v>
      </c>
      <c r="E41" s="77">
        <v>1</v>
      </c>
      <c r="F41" s="100" t="s">
        <v>29</v>
      </c>
      <c r="G41" s="101"/>
      <c r="H41" s="103">
        <f>G41*12</f>
        <v>0</v>
      </c>
      <c r="I41" s="32" t="e">
        <f>+G41-#REF!</f>
        <v>#REF!</v>
      </c>
    </row>
    <row r="42" spans="1:11" ht="15.75" x14ac:dyDescent="0.25">
      <c r="A42" s="77">
        <v>2</v>
      </c>
      <c r="B42" s="77">
        <v>1</v>
      </c>
      <c r="C42" s="84">
        <v>3</v>
      </c>
      <c r="D42" s="77">
        <v>1</v>
      </c>
      <c r="E42" s="77">
        <v>2</v>
      </c>
      <c r="F42" s="100" t="s">
        <v>30</v>
      </c>
      <c r="G42" s="102"/>
      <c r="H42" s="103">
        <f>G42*12</f>
        <v>0</v>
      </c>
      <c r="I42" s="32" t="e">
        <f>+G42-#REF!</f>
        <v>#REF!</v>
      </c>
    </row>
    <row r="43" spans="1:11" s="3" customFormat="1" ht="15.75" x14ac:dyDescent="0.25">
      <c r="A43" s="77"/>
      <c r="B43" s="77"/>
      <c r="C43" s="84"/>
      <c r="D43" s="77"/>
      <c r="E43" s="77"/>
      <c r="F43" s="100"/>
      <c r="G43" s="102"/>
      <c r="H43" s="103"/>
      <c r="I43" s="32"/>
      <c r="K43" s="109"/>
    </row>
    <row r="44" spans="1:11" ht="32.25" thickBot="1" x14ac:dyDescent="0.3">
      <c r="A44" s="77">
        <v>2</v>
      </c>
      <c r="B44" s="110">
        <v>1</v>
      </c>
      <c r="C44" s="111">
        <v>5</v>
      </c>
      <c r="D44" s="85"/>
      <c r="E44" s="85"/>
      <c r="F44" s="98" t="s">
        <v>31</v>
      </c>
      <c r="G44" s="87">
        <f t="shared" ref="G44:H44" si="9">SUM(G45:G47)</f>
        <v>2506879</v>
      </c>
      <c r="H44" s="90">
        <f t="shared" si="9"/>
        <v>206315.72999999998</v>
      </c>
      <c r="I44" s="26" t="e">
        <f t="shared" ref="I44" si="10">SUM(I45:I47)</f>
        <v>#REF!</v>
      </c>
      <c r="J44" s="89"/>
    </row>
    <row r="45" spans="1:11" ht="15.75" x14ac:dyDescent="0.25">
      <c r="A45" s="77">
        <v>2</v>
      </c>
      <c r="B45" s="77">
        <v>1</v>
      </c>
      <c r="C45" s="84">
        <v>5</v>
      </c>
      <c r="D45" s="77">
        <v>1</v>
      </c>
      <c r="E45" s="77"/>
      <c r="F45" s="93" t="s">
        <v>32</v>
      </c>
      <c r="G45" s="101">
        <v>1128795</v>
      </c>
      <c r="H45" s="104">
        <v>92444.4</v>
      </c>
      <c r="I45" s="33" t="e">
        <f>+G45-#REF!</f>
        <v>#REF!</v>
      </c>
      <c r="J45" s="9"/>
    </row>
    <row r="46" spans="1:11" ht="15.75" x14ac:dyDescent="0.25">
      <c r="A46" s="77">
        <v>2</v>
      </c>
      <c r="B46" s="77">
        <v>1</v>
      </c>
      <c r="C46" s="84">
        <v>5</v>
      </c>
      <c r="D46" s="77">
        <v>2</v>
      </c>
      <c r="E46" s="77"/>
      <c r="F46" s="93" t="s">
        <v>33</v>
      </c>
      <c r="G46" s="102">
        <v>1247325</v>
      </c>
      <c r="H46" s="103">
        <v>103292.95</v>
      </c>
      <c r="I46" s="32" t="e">
        <f>+G46-#REF!</f>
        <v>#REF!</v>
      </c>
      <c r="J46" s="9"/>
    </row>
    <row r="47" spans="1:11" ht="15.75" x14ac:dyDescent="0.25">
      <c r="A47" s="77">
        <v>2</v>
      </c>
      <c r="B47" s="77">
        <v>1</v>
      </c>
      <c r="C47" s="84">
        <v>5</v>
      </c>
      <c r="D47" s="77">
        <v>3</v>
      </c>
      <c r="E47" s="77"/>
      <c r="F47" s="100" t="s">
        <v>34</v>
      </c>
      <c r="G47" s="102">
        <v>130759</v>
      </c>
      <c r="H47" s="103">
        <v>10578.38</v>
      </c>
      <c r="I47" s="32" t="e">
        <f>+G47-#REF!</f>
        <v>#REF!</v>
      </c>
      <c r="J47" s="9"/>
    </row>
    <row r="48" spans="1:11" ht="15.75" x14ac:dyDescent="0.25">
      <c r="A48" s="77"/>
      <c r="B48" s="77"/>
      <c r="C48" s="84"/>
      <c r="D48" s="77"/>
      <c r="E48" s="77"/>
      <c r="F48" s="100"/>
      <c r="G48" s="102"/>
      <c r="H48" s="103"/>
      <c r="I48" s="32"/>
      <c r="J48" s="89"/>
    </row>
    <row r="49" spans="1:12" ht="16.5" thickBot="1" x14ac:dyDescent="0.3">
      <c r="A49" s="77">
        <v>2</v>
      </c>
      <c r="B49" s="77">
        <v>2</v>
      </c>
      <c r="C49" s="84"/>
      <c r="D49" s="77"/>
      <c r="E49" s="85"/>
      <c r="F49" s="86" t="s">
        <v>35</v>
      </c>
      <c r="G49" s="87">
        <f t="shared" ref="G49:I49" si="11">G50+G58+G62+G66+G70+G84+G92+G79+G107</f>
        <v>18307031</v>
      </c>
      <c r="H49" s="99">
        <f t="shared" si="11"/>
        <v>1340446.24</v>
      </c>
      <c r="I49" s="30" t="e">
        <f t="shared" si="11"/>
        <v>#REF!</v>
      </c>
      <c r="J49" s="36"/>
      <c r="K49" s="31"/>
    </row>
    <row r="50" spans="1:12" ht="16.5" thickBot="1" x14ac:dyDescent="0.3">
      <c r="A50" s="77">
        <v>2</v>
      </c>
      <c r="B50" s="77">
        <v>2</v>
      </c>
      <c r="C50" s="84">
        <v>1</v>
      </c>
      <c r="D50" s="77"/>
      <c r="E50" s="85"/>
      <c r="F50" s="86" t="s">
        <v>36</v>
      </c>
      <c r="G50" s="106">
        <f t="shared" ref="G50:I50" si="12">G51+G52+G53+G55</f>
        <v>1401915</v>
      </c>
      <c r="H50" s="90">
        <f t="shared" si="12"/>
        <v>122900.01999999999</v>
      </c>
      <c r="I50" s="26" t="e">
        <f t="shared" si="12"/>
        <v>#REF!</v>
      </c>
      <c r="J50" s="31"/>
    </row>
    <row r="51" spans="1:12" ht="15.75" x14ac:dyDescent="0.25">
      <c r="A51" s="77">
        <v>2</v>
      </c>
      <c r="B51" s="77">
        <v>2</v>
      </c>
      <c r="C51" s="84">
        <v>1</v>
      </c>
      <c r="D51" s="77">
        <v>3</v>
      </c>
      <c r="E51" s="77"/>
      <c r="F51" s="93" t="s">
        <v>37</v>
      </c>
      <c r="G51" s="101">
        <v>336000</v>
      </c>
      <c r="H51" s="104">
        <f>47963.82+22207.42+2155</f>
        <v>72326.239999999991</v>
      </c>
      <c r="I51" s="33" t="e">
        <f>+G51-#REF!</f>
        <v>#REF!</v>
      </c>
      <c r="J51" s="89"/>
    </row>
    <row r="52" spans="1:12" ht="15.75" x14ac:dyDescent="0.25">
      <c r="A52" s="77">
        <v>2</v>
      </c>
      <c r="B52" s="77">
        <v>2</v>
      </c>
      <c r="C52" s="84">
        <v>1</v>
      </c>
      <c r="D52" s="77">
        <v>4</v>
      </c>
      <c r="E52" s="77"/>
      <c r="F52" s="93" t="s">
        <v>38</v>
      </c>
      <c r="G52" s="102">
        <v>47822</v>
      </c>
      <c r="H52" s="103"/>
      <c r="I52" s="32"/>
    </row>
    <row r="53" spans="1:12" ht="15.75" x14ac:dyDescent="0.25">
      <c r="A53" s="77">
        <v>2</v>
      </c>
      <c r="B53" s="77">
        <v>2</v>
      </c>
      <c r="C53" s="84">
        <v>1</v>
      </c>
      <c r="D53" s="77">
        <v>5</v>
      </c>
      <c r="E53" s="77"/>
      <c r="F53" s="93" t="s">
        <v>39</v>
      </c>
      <c r="G53" s="102">
        <v>346093</v>
      </c>
      <c r="H53" s="103"/>
      <c r="I53" s="32" t="e">
        <f>+G53-#REF!</f>
        <v>#REF!</v>
      </c>
      <c r="J53" s="89"/>
      <c r="L53" s="89"/>
    </row>
    <row r="54" spans="1:12" ht="15.75" x14ac:dyDescent="0.25">
      <c r="A54" s="77"/>
      <c r="B54" s="77"/>
      <c r="C54" s="84"/>
      <c r="D54" s="77"/>
      <c r="E54" s="77"/>
      <c r="F54" s="93"/>
      <c r="G54" s="102"/>
      <c r="H54" s="103"/>
      <c r="I54" s="32"/>
      <c r="J54" s="89"/>
    </row>
    <row r="55" spans="1:12" ht="16.5" thickBot="1" x14ac:dyDescent="0.3">
      <c r="A55" s="77">
        <v>2</v>
      </c>
      <c r="B55" s="77">
        <v>2</v>
      </c>
      <c r="C55" s="84">
        <v>1</v>
      </c>
      <c r="D55" s="77">
        <v>6</v>
      </c>
      <c r="E55" s="77"/>
      <c r="F55" s="98" t="s">
        <v>40</v>
      </c>
      <c r="G55" s="87">
        <f t="shared" ref="G55:I55" si="13">G56</f>
        <v>672000</v>
      </c>
      <c r="H55" s="112">
        <f t="shared" si="13"/>
        <v>50573.78</v>
      </c>
      <c r="I55" s="37" t="e">
        <f t="shared" si="13"/>
        <v>#REF!</v>
      </c>
    </row>
    <row r="56" spans="1:12" ht="15.75" x14ac:dyDescent="0.25">
      <c r="A56" s="77">
        <v>2</v>
      </c>
      <c r="B56" s="77">
        <v>2</v>
      </c>
      <c r="C56" s="84">
        <v>1</v>
      </c>
      <c r="D56" s="77">
        <v>6</v>
      </c>
      <c r="E56" s="77">
        <v>1</v>
      </c>
      <c r="F56" s="93" t="s">
        <v>41</v>
      </c>
      <c r="G56" s="101">
        <v>672000</v>
      </c>
      <c r="H56" s="103">
        <v>50573.78</v>
      </c>
      <c r="I56" s="33" t="e">
        <f>+G56-#REF!</f>
        <v>#REF!</v>
      </c>
      <c r="J56" s="31"/>
    </row>
    <row r="57" spans="1:12" ht="15.75" x14ac:dyDescent="0.25">
      <c r="A57" s="77"/>
      <c r="B57" s="77"/>
      <c r="C57" s="84"/>
      <c r="D57" s="77"/>
      <c r="E57" s="77"/>
      <c r="F57" s="93"/>
      <c r="G57" s="102"/>
      <c r="H57" s="103"/>
      <c r="I57" s="32"/>
    </row>
    <row r="58" spans="1:12" ht="16.5" thickBot="1" x14ac:dyDescent="0.3">
      <c r="A58" s="77">
        <v>2</v>
      </c>
      <c r="B58" s="77">
        <v>2</v>
      </c>
      <c r="C58" s="84">
        <v>2</v>
      </c>
      <c r="D58" s="77"/>
      <c r="E58" s="77"/>
      <c r="F58" s="98" t="s">
        <v>42</v>
      </c>
      <c r="G58" s="87">
        <f>SUM(G59:G60)</f>
        <v>175500</v>
      </c>
      <c r="H58" s="90">
        <f>H59+H60</f>
        <v>0</v>
      </c>
      <c r="I58" s="38" t="e">
        <f>I59+I60</f>
        <v>#REF!</v>
      </c>
    </row>
    <row r="59" spans="1:12" ht="15.75" x14ac:dyDescent="0.25">
      <c r="A59" s="77">
        <v>2</v>
      </c>
      <c r="B59" s="77">
        <v>2</v>
      </c>
      <c r="C59" s="84">
        <v>2</v>
      </c>
      <c r="D59" s="77">
        <v>1</v>
      </c>
      <c r="E59" s="77"/>
      <c r="F59" s="100" t="s">
        <v>43</v>
      </c>
      <c r="G59" s="101">
        <v>175500</v>
      </c>
      <c r="H59" s="104"/>
      <c r="I59" s="32" t="e">
        <f>+G59-#REF!</f>
        <v>#REF!</v>
      </c>
      <c r="J59" s="89"/>
    </row>
    <row r="60" spans="1:12" ht="15.75" x14ac:dyDescent="0.25">
      <c r="A60" s="77">
        <v>2</v>
      </c>
      <c r="B60" s="77">
        <v>2</v>
      </c>
      <c r="C60" s="84">
        <v>2</v>
      </c>
      <c r="D60" s="77">
        <v>2</v>
      </c>
      <c r="E60" s="77"/>
      <c r="F60" s="100" t="s">
        <v>44</v>
      </c>
      <c r="G60" s="102"/>
      <c r="H60" s="103"/>
      <c r="I60" s="32" t="e">
        <f>+G60-#REF!</f>
        <v>#REF!</v>
      </c>
      <c r="J60" s="89"/>
    </row>
    <row r="61" spans="1:12" ht="15.75" x14ac:dyDescent="0.25">
      <c r="A61" s="77"/>
      <c r="B61" s="77"/>
      <c r="C61" s="84"/>
      <c r="D61" s="77"/>
      <c r="E61" s="77"/>
      <c r="F61" s="93"/>
      <c r="G61" s="102"/>
      <c r="H61" s="103"/>
      <c r="I61" s="32"/>
    </row>
    <row r="62" spans="1:12" ht="16.5" thickBot="1" x14ac:dyDescent="0.3">
      <c r="A62" s="77">
        <v>2</v>
      </c>
      <c r="B62" s="77">
        <v>2</v>
      </c>
      <c r="C62" s="84">
        <v>3</v>
      </c>
      <c r="D62" s="77"/>
      <c r="E62" s="77"/>
      <c r="F62" s="98" t="s">
        <v>45</v>
      </c>
      <c r="G62" s="87">
        <f t="shared" ref="G62:I62" si="14">G63+G64</f>
        <v>550000</v>
      </c>
      <c r="H62" s="99">
        <f t="shared" si="14"/>
        <v>0</v>
      </c>
      <c r="I62" s="30" t="e">
        <f t="shared" si="14"/>
        <v>#REF!</v>
      </c>
    </row>
    <row r="63" spans="1:12" ht="15.75" x14ac:dyDescent="0.25">
      <c r="A63" s="77">
        <v>2</v>
      </c>
      <c r="B63" s="77">
        <v>2</v>
      </c>
      <c r="C63" s="84">
        <v>3</v>
      </c>
      <c r="D63" s="77">
        <v>1</v>
      </c>
      <c r="E63" s="113"/>
      <c r="F63" s="100" t="s">
        <v>46</v>
      </c>
      <c r="G63" s="94"/>
      <c r="H63" s="95"/>
      <c r="I63" s="28" t="e">
        <f>+G63-#REF!</f>
        <v>#REF!</v>
      </c>
      <c r="J63" s="89"/>
    </row>
    <row r="64" spans="1:12" ht="15.75" x14ac:dyDescent="0.25">
      <c r="A64" s="77">
        <v>2</v>
      </c>
      <c r="B64" s="77">
        <v>2</v>
      </c>
      <c r="C64" s="84">
        <v>3</v>
      </c>
      <c r="D64" s="77">
        <v>2</v>
      </c>
      <c r="E64" s="113"/>
      <c r="F64" s="100" t="s">
        <v>47</v>
      </c>
      <c r="G64" s="102">
        <v>550000</v>
      </c>
      <c r="H64" s="103"/>
      <c r="I64" s="32" t="e">
        <f>+G64-#REF!</f>
        <v>#REF!</v>
      </c>
      <c r="J64" s="89"/>
    </row>
    <row r="65" spans="1:12" ht="15.75" x14ac:dyDescent="0.25">
      <c r="A65" s="77"/>
      <c r="B65" s="77"/>
      <c r="C65" s="84"/>
      <c r="D65" s="77"/>
      <c r="E65" s="77"/>
      <c r="F65" s="100"/>
      <c r="G65" s="102"/>
      <c r="H65" s="103"/>
      <c r="I65" s="32" t="e">
        <f>+G65-#REF!</f>
        <v>#REF!</v>
      </c>
    </row>
    <row r="66" spans="1:12" ht="16.5" thickBot="1" x14ac:dyDescent="0.3">
      <c r="A66" s="77">
        <v>2</v>
      </c>
      <c r="B66" s="77">
        <v>2</v>
      </c>
      <c r="C66" s="84">
        <v>4</v>
      </c>
      <c r="D66" s="77"/>
      <c r="E66" s="77"/>
      <c r="F66" s="98" t="s">
        <v>48</v>
      </c>
      <c r="G66" s="87">
        <f t="shared" ref="G66:H66" si="15">G67+G68</f>
        <v>280000</v>
      </c>
      <c r="H66" s="99">
        <f t="shared" si="15"/>
        <v>6910.99</v>
      </c>
      <c r="I66" s="30" t="e">
        <f>+G66-#REF!</f>
        <v>#REF!</v>
      </c>
      <c r="J66" s="8"/>
    </row>
    <row r="67" spans="1:12" ht="15.75" x14ac:dyDescent="0.25">
      <c r="A67" s="77">
        <v>2</v>
      </c>
      <c r="B67" s="77">
        <v>2</v>
      </c>
      <c r="C67" s="84">
        <v>4</v>
      </c>
      <c r="D67" s="77">
        <v>1</v>
      </c>
      <c r="E67" s="77"/>
      <c r="F67" s="100" t="s">
        <v>49</v>
      </c>
      <c r="G67" s="101">
        <v>280000</v>
      </c>
      <c r="H67" s="103">
        <f>780+6130.99</f>
        <v>6910.99</v>
      </c>
      <c r="I67" s="32" t="e">
        <f>+G67-#REF!</f>
        <v>#REF!</v>
      </c>
      <c r="J67" s="89"/>
    </row>
    <row r="68" spans="1:12" ht="15.75" x14ac:dyDescent="0.25">
      <c r="A68" s="77">
        <v>2</v>
      </c>
      <c r="B68" s="77">
        <v>2</v>
      </c>
      <c r="C68" s="84">
        <v>4</v>
      </c>
      <c r="D68" s="77">
        <v>3</v>
      </c>
      <c r="E68" s="77"/>
      <c r="F68" s="100" t="s">
        <v>50</v>
      </c>
      <c r="G68" s="102"/>
      <c r="H68" s="103">
        <v>0</v>
      </c>
      <c r="I68" s="32" t="e">
        <f>+G68-#REF!</f>
        <v>#REF!</v>
      </c>
    </row>
    <row r="69" spans="1:12" ht="15.75" x14ac:dyDescent="0.25">
      <c r="A69" s="77"/>
      <c r="B69" s="77"/>
      <c r="C69" s="84"/>
      <c r="D69" s="77"/>
      <c r="E69" s="77"/>
      <c r="F69" s="100"/>
      <c r="G69" s="102"/>
      <c r="H69" s="103"/>
      <c r="I69" s="32" t="e">
        <f>+G69-#REF!</f>
        <v>#REF!</v>
      </c>
    </row>
    <row r="70" spans="1:12" ht="16.5" thickBot="1" x14ac:dyDescent="0.3">
      <c r="A70" s="77">
        <v>2</v>
      </c>
      <c r="B70" s="77">
        <v>2</v>
      </c>
      <c r="C70" s="84">
        <v>5</v>
      </c>
      <c r="D70" s="77"/>
      <c r="E70" s="77"/>
      <c r="F70" s="98" t="s">
        <v>51</v>
      </c>
      <c r="G70" s="87">
        <f>G71+G76</f>
        <v>10015311</v>
      </c>
      <c r="H70" s="90">
        <f t="shared" ref="H70:I70" si="16">H73+H71</f>
        <v>792285.26</v>
      </c>
      <c r="I70" s="26" t="e">
        <f t="shared" si="16"/>
        <v>#REF!</v>
      </c>
    </row>
    <row r="71" spans="1:12" ht="15.75" x14ac:dyDescent="0.25">
      <c r="A71" s="77">
        <v>2</v>
      </c>
      <c r="B71" s="77">
        <v>2</v>
      </c>
      <c r="C71" s="84">
        <v>5</v>
      </c>
      <c r="D71" s="77">
        <v>1</v>
      </c>
      <c r="E71" s="77"/>
      <c r="F71" s="93" t="s">
        <v>52</v>
      </c>
      <c r="G71" s="101">
        <v>9685383</v>
      </c>
      <c r="H71" s="104">
        <f>17098.97+766926.29</f>
        <v>784025.26</v>
      </c>
      <c r="I71" s="33" t="e">
        <f>+G71-#REF!</f>
        <v>#REF!</v>
      </c>
      <c r="J71" s="31"/>
    </row>
    <row r="72" spans="1:12" ht="15.75" x14ac:dyDescent="0.25">
      <c r="A72" s="77"/>
      <c r="B72" s="77"/>
      <c r="C72" s="84"/>
      <c r="D72" s="77"/>
      <c r="E72" s="113"/>
      <c r="F72" s="100"/>
      <c r="G72" s="102"/>
      <c r="H72" s="103"/>
      <c r="I72" s="32"/>
    </row>
    <row r="73" spans="1:12" ht="16.5" thickBot="1" x14ac:dyDescent="0.3">
      <c r="A73" s="77">
        <v>2</v>
      </c>
      <c r="B73" s="77">
        <v>2</v>
      </c>
      <c r="C73" s="84">
        <v>5</v>
      </c>
      <c r="D73" s="77">
        <v>3</v>
      </c>
      <c r="E73" s="85"/>
      <c r="F73" s="98" t="s">
        <v>53</v>
      </c>
      <c r="G73" s="87">
        <f t="shared" ref="G73:I73" si="17">G74+G75+G76</f>
        <v>329928</v>
      </c>
      <c r="H73" s="99">
        <f t="shared" si="17"/>
        <v>8260</v>
      </c>
      <c r="I73" s="30" t="e">
        <f t="shared" si="17"/>
        <v>#REF!</v>
      </c>
    </row>
    <row r="74" spans="1:12" ht="15.75" x14ac:dyDescent="0.25">
      <c r="A74" s="77">
        <v>2</v>
      </c>
      <c r="B74" s="77">
        <v>2</v>
      </c>
      <c r="C74" s="84">
        <v>5</v>
      </c>
      <c r="D74" s="77">
        <v>3</v>
      </c>
      <c r="E74" s="77">
        <v>2</v>
      </c>
      <c r="F74" s="93" t="s">
        <v>54</v>
      </c>
      <c r="G74" s="101"/>
      <c r="H74" s="103">
        <v>0</v>
      </c>
      <c r="I74" s="32" t="e">
        <f>+G74-#REF!</f>
        <v>#REF!</v>
      </c>
    </row>
    <row r="75" spans="1:12" ht="15.75" x14ac:dyDescent="0.25">
      <c r="A75" s="77">
        <v>2</v>
      </c>
      <c r="B75" s="77">
        <v>2</v>
      </c>
      <c r="C75" s="84">
        <v>5</v>
      </c>
      <c r="D75" s="77">
        <v>3</v>
      </c>
      <c r="E75" s="77">
        <v>3</v>
      </c>
      <c r="F75" s="93" t="s">
        <v>55</v>
      </c>
      <c r="G75" s="102"/>
      <c r="H75" s="103"/>
      <c r="I75" s="32" t="e">
        <f>+G75-#REF!</f>
        <v>#REF!</v>
      </c>
    </row>
    <row r="76" spans="1:12" ht="15.75" x14ac:dyDescent="0.25">
      <c r="A76" s="77">
        <v>2</v>
      </c>
      <c r="B76" s="77">
        <v>2</v>
      </c>
      <c r="C76" s="84">
        <v>5</v>
      </c>
      <c r="D76" s="77">
        <v>3</v>
      </c>
      <c r="E76" s="77">
        <v>4</v>
      </c>
      <c r="F76" s="93" t="s">
        <v>56</v>
      </c>
      <c r="G76" s="102">
        <v>329928</v>
      </c>
      <c r="H76" s="103">
        <v>8260</v>
      </c>
      <c r="I76" s="32" t="e">
        <f>+G76-#REF!</f>
        <v>#REF!</v>
      </c>
      <c r="J76" s="89"/>
    </row>
    <row r="77" spans="1:12" ht="15.75" x14ac:dyDescent="0.25">
      <c r="A77" s="77"/>
      <c r="B77" s="77"/>
      <c r="C77" s="84"/>
      <c r="D77" s="77"/>
      <c r="E77" s="77"/>
      <c r="F77" s="93"/>
      <c r="G77" s="102"/>
      <c r="H77" s="103"/>
      <c r="I77" s="32"/>
    </row>
    <row r="78" spans="1:12" ht="16.5" thickBot="1" x14ac:dyDescent="0.3">
      <c r="A78" s="77"/>
      <c r="B78" s="77"/>
      <c r="C78" s="84"/>
      <c r="D78" s="77"/>
      <c r="E78" s="77"/>
      <c r="F78" s="93"/>
      <c r="G78" s="102"/>
      <c r="H78" s="103"/>
      <c r="I78" s="32"/>
    </row>
    <row r="79" spans="1:12" s="2" customFormat="1" ht="16.5" thickBot="1" x14ac:dyDescent="0.3">
      <c r="A79" s="77">
        <v>2</v>
      </c>
      <c r="B79" s="77">
        <v>2</v>
      </c>
      <c r="C79" s="84">
        <v>6</v>
      </c>
      <c r="D79" s="77"/>
      <c r="E79" s="77"/>
      <c r="F79" s="93" t="s">
        <v>57</v>
      </c>
      <c r="G79" s="106">
        <f t="shared" ref="G79:I79" si="18">G81+G80</f>
        <v>1434252</v>
      </c>
      <c r="H79" s="107">
        <f t="shared" si="18"/>
        <v>108478.82</v>
      </c>
      <c r="I79" s="34" t="e">
        <f t="shared" si="18"/>
        <v>#REF!</v>
      </c>
    </row>
    <row r="80" spans="1:12" ht="16.5" thickBot="1" x14ac:dyDescent="0.3">
      <c r="A80" s="114">
        <v>2</v>
      </c>
      <c r="B80" s="114">
        <v>2</v>
      </c>
      <c r="C80" s="115">
        <v>6</v>
      </c>
      <c r="D80" s="114">
        <v>2</v>
      </c>
      <c r="E80" s="114">
        <v>1</v>
      </c>
      <c r="F80" s="116" t="s">
        <v>111</v>
      </c>
      <c r="G80" s="117">
        <v>125000</v>
      </c>
      <c r="H80" s="92"/>
      <c r="I80" s="35" t="e">
        <f>+G80-#REF!</f>
        <v>#REF!</v>
      </c>
      <c r="J80" s="89"/>
      <c r="L80" s="89"/>
    </row>
    <row r="81" spans="1:14" ht="15.75" x14ac:dyDescent="0.25">
      <c r="A81" s="77">
        <v>2</v>
      </c>
      <c r="B81" s="77">
        <v>2</v>
      </c>
      <c r="C81" s="84">
        <v>6</v>
      </c>
      <c r="D81" s="77">
        <v>3</v>
      </c>
      <c r="E81" s="77">
        <v>1</v>
      </c>
      <c r="F81" s="93" t="s">
        <v>58</v>
      </c>
      <c r="G81" s="102">
        <v>1309252</v>
      </c>
      <c r="H81" s="103">
        <v>108478.82</v>
      </c>
      <c r="I81" s="32" t="e">
        <f>+G81-#REF!</f>
        <v>#REF!</v>
      </c>
      <c r="J81" s="31"/>
    </row>
    <row r="82" spans="1:14" ht="15.75" x14ac:dyDescent="0.25">
      <c r="A82" s="77"/>
      <c r="B82" s="77"/>
      <c r="C82" s="84"/>
      <c r="D82" s="77"/>
      <c r="E82" s="77"/>
      <c r="F82" s="93"/>
      <c r="G82" s="102"/>
      <c r="H82" s="103">
        <v>0</v>
      </c>
      <c r="I82" s="32">
        <v>0</v>
      </c>
    </row>
    <row r="83" spans="1:14" ht="15.75" x14ac:dyDescent="0.25">
      <c r="A83" s="77"/>
      <c r="B83" s="77"/>
      <c r="C83" s="84"/>
      <c r="D83" s="77"/>
      <c r="E83" s="77"/>
      <c r="F83" s="93"/>
      <c r="G83" s="102"/>
      <c r="H83" s="103"/>
      <c r="I83" s="32"/>
    </row>
    <row r="84" spans="1:14" ht="32.25" thickBot="1" x14ac:dyDescent="0.3">
      <c r="A84" s="77">
        <v>2</v>
      </c>
      <c r="B84" s="77">
        <v>2</v>
      </c>
      <c r="C84" s="84">
        <v>7</v>
      </c>
      <c r="D84" s="77"/>
      <c r="E84" s="85"/>
      <c r="F84" s="98" t="s">
        <v>59</v>
      </c>
      <c r="G84" s="119">
        <f>G85</f>
        <v>45117</v>
      </c>
      <c r="H84" s="90">
        <f>SUM(H87:H91)</f>
        <v>19800.52</v>
      </c>
      <c r="I84" s="26" t="e">
        <f t="shared" ref="I84" si="19">SUM(I86:I91)</f>
        <v>#REF!</v>
      </c>
      <c r="J84" s="89"/>
    </row>
    <row r="85" spans="1:14" ht="16.5" thickBot="1" x14ac:dyDescent="0.3">
      <c r="A85" s="77">
        <v>2</v>
      </c>
      <c r="B85" s="77">
        <v>2</v>
      </c>
      <c r="C85" s="84">
        <v>7</v>
      </c>
      <c r="D85" s="77">
        <v>2</v>
      </c>
      <c r="E85" s="85"/>
      <c r="F85" s="98" t="s">
        <v>60</v>
      </c>
      <c r="G85" s="106">
        <f>SUM(G87:G90)</f>
        <v>45117</v>
      </c>
      <c r="H85" s="120">
        <f t="shared" ref="H85" si="20">SUM(H87:H90)</f>
        <v>19800.52</v>
      </c>
      <c r="I85" s="39" t="e">
        <f>SUM(I86:I90)</f>
        <v>#REF!</v>
      </c>
      <c r="J85" s="36"/>
    </row>
    <row r="86" spans="1:14" ht="15.75" x14ac:dyDescent="0.25">
      <c r="A86" s="77">
        <v>2</v>
      </c>
      <c r="B86" s="77">
        <v>2</v>
      </c>
      <c r="C86" s="84">
        <v>7</v>
      </c>
      <c r="D86" s="77">
        <v>1</v>
      </c>
      <c r="E86" s="113">
        <v>2</v>
      </c>
      <c r="F86" s="121" t="s">
        <v>122</v>
      </c>
      <c r="G86" s="119"/>
      <c r="H86" s="122"/>
      <c r="I86" s="32" t="e">
        <f>+G86-#REF!</f>
        <v>#REF!</v>
      </c>
    </row>
    <row r="87" spans="1:14" ht="15.75" x14ac:dyDescent="0.25">
      <c r="A87" s="77">
        <v>2</v>
      </c>
      <c r="B87" s="77">
        <v>2</v>
      </c>
      <c r="C87" s="84">
        <v>7</v>
      </c>
      <c r="D87" s="77">
        <v>2</v>
      </c>
      <c r="E87" s="113">
        <v>2</v>
      </c>
      <c r="F87" s="121" t="s">
        <v>61</v>
      </c>
      <c r="G87" s="102">
        <v>9117</v>
      </c>
      <c r="H87" s="103">
        <v>0</v>
      </c>
      <c r="I87" s="32" t="e">
        <f>+G87-#REF!</f>
        <v>#REF!</v>
      </c>
    </row>
    <row r="88" spans="1:14" ht="15.75" x14ac:dyDescent="0.25">
      <c r="A88" s="77">
        <v>2</v>
      </c>
      <c r="B88" s="77">
        <v>2</v>
      </c>
      <c r="C88" s="84">
        <v>7</v>
      </c>
      <c r="D88" s="77">
        <v>2</v>
      </c>
      <c r="E88" s="113">
        <v>3</v>
      </c>
      <c r="F88" s="121" t="s">
        <v>62</v>
      </c>
      <c r="G88" s="102"/>
      <c r="H88" s="103">
        <f>G88*12</f>
        <v>0</v>
      </c>
      <c r="I88" s="32" t="e">
        <f>+G88-#REF!</f>
        <v>#REF!</v>
      </c>
    </row>
    <row r="89" spans="1:14" ht="15.75" x14ac:dyDescent="0.25">
      <c r="A89" s="77">
        <v>2</v>
      </c>
      <c r="B89" s="77">
        <v>2</v>
      </c>
      <c r="C89" s="84">
        <v>7</v>
      </c>
      <c r="D89" s="77">
        <v>2</v>
      </c>
      <c r="E89" s="113">
        <v>4</v>
      </c>
      <c r="F89" s="121" t="s">
        <v>63</v>
      </c>
      <c r="G89" s="102">
        <v>24000</v>
      </c>
      <c r="H89" s="103"/>
      <c r="I89" s="32" t="e">
        <f>+G89-#REF!</f>
        <v>#REF!</v>
      </c>
    </row>
    <row r="90" spans="1:14" ht="31.5" x14ac:dyDescent="0.25">
      <c r="A90" s="77">
        <v>2</v>
      </c>
      <c r="B90" s="77">
        <v>2</v>
      </c>
      <c r="C90" s="84">
        <v>7</v>
      </c>
      <c r="D90" s="77">
        <v>2</v>
      </c>
      <c r="E90" s="113">
        <v>6</v>
      </c>
      <c r="F90" s="121" t="s">
        <v>64</v>
      </c>
      <c r="G90" s="102">
        <v>12000</v>
      </c>
      <c r="H90" s="103">
        <f>9670.1+9530.42+600</f>
        <v>19800.52</v>
      </c>
      <c r="I90" s="32" t="e">
        <f>+G90-#REF!</f>
        <v>#REF!</v>
      </c>
      <c r="J90" s="9"/>
      <c r="L90" s="89"/>
    </row>
    <row r="91" spans="1:14" ht="15.75" x14ac:dyDescent="0.25">
      <c r="A91" s="77"/>
      <c r="B91" s="77"/>
      <c r="C91" s="84"/>
      <c r="D91" s="77"/>
      <c r="E91" s="113"/>
      <c r="F91" s="100"/>
      <c r="G91" s="102"/>
      <c r="H91" s="103"/>
      <c r="I91" s="32"/>
    </row>
    <row r="92" spans="1:14" ht="16.5" thickBot="1" x14ac:dyDescent="0.3">
      <c r="A92" s="77">
        <v>2</v>
      </c>
      <c r="B92" s="77">
        <v>2</v>
      </c>
      <c r="C92" s="84">
        <v>8</v>
      </c>
      <c r="D92" s="77"/>
      <c r="E92" s="85"/>
      <c r="F92" s="98" t="s">
        <v>65</v>
      </c>
      <c r="G92" s="119">
        <f>SUM(G93+G94)+G96+G100</f>
        <v>4392936</v>
      </c>
      <c r="H92" s="90">
        <f>H93+H94+H96+H100</f>
        <v>256177.13999999998</v>
      </c>
      <c r="I92" s="26" t="e">
        <f t="shared" ref="I92" si="21">I93+I94+I96+I100</f>
        <v>#REF!</v>
      </c>
      <c r="J92" s="89"/>
      <c r="M92" s="20"/>
      <c r="N92" s="31"/>
    </row>
    <row r="93" spans="1:14" ht="15.75" x14ac:dyDescent="0.25">
      <c r="A93" s="77">
        <v>2</v>
      </c>
      <c r="B93" s="77">
        <v>2</v>
      </c>
      <c r="C93" s="84">
        <v>8</v>
      </c>
      <c r="D93" s="77">
        <v>2</v>
      </c>
      <c r="E93" s="113"/>
      <c r="F93" s="123" t="s">
        <v>66</v>
      </c>
      <c r="G93" s="101">
        <v>102000</v>
      </c>
      <c r="H93" s="104">
        <v>5155.28</v>
      </c>
      <c r="I93" s="33" t="e">
        <f>+G93-#REF!</f>
        <v>#REF!</v>
      </c>
      <c r="J93" s="89"/>
    </row>
    <row r="94" spans="1:14" ht="15.75" x14ac:dyDescent="0.25">
      <c r="A94" s="77">
        <v>2</v>
      </c>
      <c r="B94" s="77">
        <v>2</v>
      </c>
      <c r="C94" s="84">
        <v>8</v>
      </c>
      <c r="D94" s="77">
        <v>4</v>
      </c>
      <c r="E94" s="77"/>
      <c r="F94" s="123" t="s">
        <v>67</v>
      </c>
      <c r="G94" s="102">
        <v>0</v>
      </c>
      <c r="H94" s="103">
        <v>0</v>
      </c>
      <c r="I94" s="32">
        <v>0</v>
      </c>
    </row>
    <row r="95" spans="1:14" ht="15.75" x14ac:dyDescent="0.25">
      <c r="A95" s="77"/>
      <c r="B95" s="77"/>
      <c r="C95" s="84"/>
      <c r="D95" s="77"/>
      <c r="E95" s="77"/>
      <c r="F95" s="123"/>
      <c r="G95" s="102"/>
      <c r="H95" s="103"/>
      <c r="I95" s="32"/>
    </row>
    <row r="96" spans="1:14" ht="16.5" thickBot="1" x14ac:dyDescent="0.3">
      <c r="A96" s="77">
        <v>2</v>
      </c>
      <c r="B96" s="77">
        <v>2</v>
      </c>
      <c r="C96" s="84">
        <v>8</v>
      </c>
      <c r="D96" s="77">
        <v>6</v>
      </c>
      <c r="E96" s="85"/>
      <c r="F96" s="124" t="s">
        <v>68</v>
      </c>
      <c r="G96" s="119">
        <f t="shared" ref="G96:I96" si="22">G97+G98</f>
        <v>1894000</v>
      </c>
      <c r="H96" s="112">
        <f t="shared" si="22"/>
        <v>0</v>
      </c>
      <c r="I96" s="37" t="e">
        <f t="shared" si="22"/>
        <v>#REF!</v>
      </c>
    </row>
    <row r="97" spans="1:13" ht="15.75" x14ac:dyDescent="0.25">
      <c r="A97" s="77">
        <v>2</v>
      </c>
      <c r="B97" s="77">
        <v>2</v>
      </c>
      <c r="C97" s="84">
        <v>8</v>
      </c>
      <c r="D97" s="77">
        <v>6</v>
      </c>
      <c r="E97" s="77">
        <v>1</v>
      </c>
      <c r="F97" s="123" t="s">
        <v>69</v>
      </c>
      <c r="G97" s="101">
        <v>1882000</v>
      </c>
      <c r="H97" s="104">
        <v>0</v>
      </c>
      <c r="I97" s="32" t="e">
        <f>+G97-#REF!</f>
        <v>#REF!</v>
      </c>
    </row>
    <row r="98" spans="1:13" ht="15.75" x14ac:dyDescent="0.25">
      <c r="A98" s="77">
        <v>2</v>
      </c>
      <c r="B98" s="77">
        <v>2</v>
      </c>
      <c r="C98" s="84">
        <v>8</v>
      </c>
      <c r="D98" s="77">
        <v>6</v>
      </c>
      <c r="E98" s="77">
        <v>2</v>
      </c>
      <c r="F98" s="123" t="s">
        <v>70</v>
      </c>
      <c r="G98" s="102">
        <v>12000</v>
      </c>
      <c r="H98" s="103"/>
      <c r="I98" s="32" t="e">
        <f>+G98-#REF!</f>
        <v>#REF!</v>
      </c>
      <c r="J98" s="89"/>
    </row>
    <row r="99" spans="1:13" ht="15.75" x14ac:dyDescent="0.25">
      <c r="A99" s="77"/>
      <c r="B99" s="77"/>
      <c r="C99" s="84"/>
      <c r="D99" s="77"/>
      <c r="E99" s="77"/>
      <c r="F99" s="123"/>
      <c r="G99" s="102"/>
      <c r="H99" s="103">
        <v>0</v>
      </c>
      <c r="I99" s="32">
        <v>0</v>
      </c>
    </row>
    <row r="100" spans="1:13" ht="16.5" thickBot="1" x14ac:dyDescent="0.3">
      <c r="A100" s="77">
        <v>2</v>
      </c>
      <c r="B100" s="77">
        <v>2</v>
      </c>
      <c r="C100" s="84">
        <v>8</v>
      </c>
      <c r="D100" s="77">
        <v>7</v>
      </c>
      <c r="E100" s="85"/>
      <c r="F100" s="124" t="s">
        <v>71</v>
      </c>
      <c r="G100" s="125">
        <f t="shared" ref="G100:I100" si="23">G101+G102+G103+G104+G105</f>
        <v>2396936</v>
      </c>
      <c r="H100" s="126">
        <f t="shared" si="23"/>
        <v>251021.86</v>
      </c>
      <c r="I100" s="26" t="e">
        <f t="shared" si="23"/>
        <v>#REF!</v>
      </c>
    </row>
    <row r="101" spans="1:13" ht="15.75" x14ac:dyDescent="0.25">
      <c r="A101" s="77">
        <v>2</v>
      </c>
      <c r="B101" s="77">
        <v>2</v>
      </c>
      <c r="C101" s="84">
        <v>8</v>
      </c>
      <c r="D101" s="77">
        <v>7</v>
      </c>
      <c r="E101" s="77">
        <v>1</v>
      </c>
      <c r="F101" s="100" t="s">
        <v>72</v>
      </c>
      <c r="G101" s="102">
        <v>500000</v>
      </c>
      <c r="H101" s="103">
        <v>0</v>
      </c>
      <c r="I101" s="33" t="e">
        <f>+G101-#REF!</f>
        <v>#REF!</v>
      </c>
    </row>
    <row r="102" spans="1:13" ht="15.75" x14ac:dyDescent="0.25">
      <c r="A102" s="77">
        <v>2</v>
      </c>
      <c r="B102" s="77">
        <v>2</v>
      </c>
      <c r="C102" s="84">
        <v>8</v>
      </c>
      <c r="D102" s="77">
        <v>7</v>
      </c>
      <c r="E102" s="113">
        <v>3</v>
      </c>
      <c r="F102" s="100" t="s">
        <v>73</v>
      </c>
      <c r="G102" s="102">
        <v>300000</v>
      </c>
      <c r="H102" s="103"/>
      <c r="I102" s="40" t="e">
        <f>+G102-#REF!</f>
        <v>#REF!</v>
      </c>
    </row>
    <row r="103" spans="1:13" ht="15.75" x14ac:dyDescent="0.25">
      <c r="A103" s="77">
        <v>2</v>
      </c>
      <c r="B103" s="77">
        <v>2</v>
      </c>
      <c r="C103" s="84">
        <v>8</v>
      </c>
      <c r="D103" s="77">
        <v>7</v>
      </c>
      <c r="E103" s="77">
        <v>4</v>
      </c>
      <c r="F103" s="100" t="s">
        <v>74</v>
      </c>
      <c r="G103" s="102"/>
      <c r="H103" s="103">
        <v>10000</v>
      </c>
      <c r="I103" s="40" t="e">
        <f>+G103-#REF!</f>
        <v>#REF!</v>
      </c>
    </row>
    <row r="104" spans="1:13" ht="15.75" x14ac:dyDescent="0.25">
      <c r="A104" s="77">
        <v>2</v>
      </c>
      <c r="B104" s="77">
        <v>2</v>
      </c>
      <c r="C104" s="84">
        <v>8</v>
      </c>
      <c r="D104" s="77">
        <v>7</v>
      </c>
      <c r="E104" s="77">
        <v>5</v>
      </c>
      <c r="F104" s="100" t="s">
        <v>75</v>
      </c>
      <c r="G104" s="102">
        <v>12000</v>
      </c>
      <c r="H104" s="103">
        <v>3233.36</v>
      </c>
      <c r="I104" s="40" t="e">
        <f>+G104-#REF!</f>
        <v>#REF!</v>
      </c>
    </row>
    <row r="105" spans="1:13" ht="15.75" x14ac:dyDescent="0.25">
      <c r="A105" s="77">
        <v>2</v>
      </c>
      <c r="B105" s="77">
        <v>2</v>
      </c>
      <c r="C105" s="84">
        <v>8</v>
      </c>
      <c r="D105" s="77">
        <v>7</v>
      </c>
      <c r="E105" s="77">
        <v>6</v>
      </c>
      <c r="F105" s="100" t="s">
        <v>119</v>
      </c>
      <c r="G105" s="102">
        <v>1584936</v>
      </c>
      <c r="H105" s="103">
        <f>38200+11800+43563+144225.5</f>
        <v>237788.5</v>
      </c>
      <c r="I105" s="40" t="e">
        <f>+G105-#REF!</f>
        <v>#REF!</v>
      </c>
      <c r="J105" s="89"/>
    </row>
    <row r="106" spans="1:13" ht="16.5" thickBot="1" x14ac:dyDescent="0.3">
      <c r="A106" s="77"/>
      <c r="B106" s="77"/>
      <c r="C106" s="84"/>
      <c r="D106" s="77"/>
      <c r="E106" s="77"/>
      <c r="F106" s="100"/>
      <c r="G106" s="105"/>
      <c r="H106" s="112"/>
      <c r="I106" s="37"/>
      <c r="J106" s="89"/>
    </row>
    <row r="107" spans="1:13" ht="16.5" thickBot="1" x14ac:dyDescent="0.3">
      <c r="A107" s="77">
        <v>2</v>
      </c>
      <c r="B107" s="77">
        <v>2</v>
      </c>
      <c r="C107" s="84">
        <v>9</v>
      </c>
      <c r="D107" s="77"/>
      <c r="E107" s="77"/>
      <c r="F107" s="98" t="s">
        <v>108</v>
      </c>
      <c r="G107" s="94">
        <f>G108+G109</f>
        <v>12000</v>
      </c>
      <c r="H107" s="127">
        <f t="shared" ref="H107:I107" si="24">H108+H109</f>
        <v>33893.49</v>
      </c>
      <c r="I107" s="41" t="e">
        <f t="shared" si="24"/>
        <v>#REF!</v>
      </c>
      <c r="J107" s="7"/>
      <c r="L107" s="89"/>
    </row>
    <row r="108" spans="1:13" ht="16.5" thickBot="1" x14ac:dyDescent="0.3">
      <c r="A108" s="77">
        <v>2</v>
      </c>
      <c r="B108" s="77">
        <v>2</v>
      </c>
      <c r="C108" s="84">
        <v>9</v>
      </c>
      <c r="D108" s="77">
        <v>2</v>
      </c>
      <c r="E108" s="77"/>
      <c r="F108" s="123" t="s">
        <v>109</v>
      </c>
      <c r="G108" s="91"/>
      <c r="H108" s="128"/>
      <c r="I108" s="42" t="e">
        <f>+G108-#REF!</f>
        <v>#REF!</v>
      </c>
      <c r="J108" s="89"/>
    </row>
    <row r="109" spans="1:13" ht="15.75" x14ac:dyDescent="0.25">
      <c r="A109" s="77">
        <v>2</v>
      </c>
      <c r="B109" s="77">
        <v>2</v>
      </c>
      <c r="C109" s="84">
        <v>9</v>
      </c>
      <c r="D109" s="77">
        <v>2</v>
      </c>
      <c r="E109" s="77">
        <v>1</v>
      </c>
      <c r="F109" s="100" t="s">
        <v>109</v>
      </c>
      <c r="G109" s="102">
        <v>12000</v>
      </c>
      <c r="H109" s="103">
        <f>2066.99+300+175+300+275+175+300+300+30001.5</f>
        <v>33893.49</v>
      </c>
      <c r="I109" s="32" t="e">
        <f>+G109-#REF!</f>
        <v>#REF!</v>
      </c>
      <c r="J109" s="89"/>
      <c r="K109" s="89"/>
      <c r="L109" s="89"/>
    </row>
    <row r="110" spans="1:13" ht="15.75" x14ac:dyDescent="0.25">
      <c r="A110" s="77"/>
      <c r="B110" s="77"/>
      <c r="C110" s="84"/>
      <c r="D110" s="77"/>
      <c r="E110" s="77"/>
      <c r="F110" s="100"/>
      <c r="G110" s="102"/>
      <c r="H110" s="103"/>
      <c r="I110" s="32"/>
      <c r="J110" s="89"/>
    </row>
    <row r="111" spans="1:13" ht="16.5" thickBot="1" x14ac:dyDescent="0.3">
      <c r="A111" s="77">
        <v>2</v>
      </c>
      <c r="B111" s="77">
        <v>3</v>
      </c>
      <c r="C111" s="84"/>
      <c r="D111" s="77"/>
      <c r="E111" s="85"/>
      <c r="F111" s="98" t="s">
        <v>76</v>
      </c>
      <c r="G111" s="87">
        <f>G112+G116+G119+G125+G129+G137</f>
        <v>729304</v>
      </c>
      <c r="H111" s="88">
        <f>H112+H116+H119+H125+H129+H137</f>
        <v>85512.01</v>
      </c>
      <c r="I111" s="25" t="e">
        <f t="shared" ref="I111" si="25">I112+I116+I119+I125+I129+I137</f>
        <v>#REF!</v>
      </c>
      <c r="J111" s="89"/>
      <c r="K111" s="36"/>
      <c r="L111" s="36"/>
      <c r="M111" s="36"/>
    </row>
    <row r="112" spans="1:13" ht="16.5" thickBot="1" x14ac:dyDescent="0.3">
      <c r="A112" s="77">
        <v>2</v>
      </c>
      <c r="B112" s="77">
        <v>3</v>
      </c>
      <c r="C112" s="84">
        <v>1</v>
      </c>
      <c r="D112" s="77"/>
      <c r="E112" s="85"/>
      <c r="F112" s="129" t="s">
        <v>77</v>
      </c>
      <c r="G112" s="106">
        <f>G113</f>
        <v>0</v>
      </c>
      <c r="H112" s="107">
        <f>H113</f>
        <v>0</v>
      </c>
      <c r="I112" s="34">
        <f>I113</f>
        <v>0</v>
      </c>
      <c r="J112" s="36"/>
    </row>
    <row r="113" spans="1:11" ht="15.75" x14ac:dyDescent="0.25">
      <c r="A113" s="77">
        <v>2</v>
      </c>
      <c r="B113" s="77">
        <v>3</v>
      </c>
      <c r="C113" s="84">
        <v>1</v>
      </c>
      <c r="D113" s="77">
        <v>1</v>
      </c>
      <c r="E113" s="85"/>
      <c r="F113" s="130" t="s">
        <v>78</v>
      </c>
      <c r="G113" s="102">
        <f>G114</f>
        <v>0</v>
      </c>
      <c r="H113" s="97"/>
      <c r="I113" s="29"/>
    </row>
    <row r="114" spans="1:11" ht="12" customHeight="1" x14ac:dyDescent="0.25">
      <c r="A114" s="77">
        <v>2</v>
      </c>
      <c r="B114" s="77">
        <v>3</v>
      </c>
      <c r="C114" s="84">
        <v>1</v>
      </c>
      <c r="D114" s="77">
        <v>1</v>
      </c>
      <c r="E114" s="85">
        <v>1</v>
      </c>
      <c r="F114" s="130" t="s">
        <v>78</v>
      </c>
      <c r="G114" s="102"/>
      <c r="H114" s="103">
        <v>0</v>
      </c>
      <c r="I114" s="32">
        <v>0</v>
      </c>
    </row>
    <row r="115" spans="1:11" ht="12" customHeight="1" x14ac:dyDescent="0.25">
      <c r="A115" s="77"/>
      <c r="B115" s="77"/>
      <c r="C115" s="84"/>
      <c r="D115" s="77"/>
      <c r="E115" s="85"/>
      <c r="F115" s="129"/>
      <c r="G115" s="102"/>
      <c r="H115" s="103"/>
      <c r="I115" s="32"/>
    </row>
    <row r="116" spans="1:11" ht="12" customHeight="1" thickBot="1" x14ac:dyDescent="0.3">
      <c r="A116" s="77">
        <v>2</v>
      </c>
      <c r="B116" s="77">
        <v>3</v>
      </c>
      <c r="C116" s="84">
        <v>2</v>
      </c>
      <c r="D116" s="77"/>
      <c r="E116" s="85"/>
      <c r="F116" s="129" t="s">
        <v>79</v>
      </c>
      <c r="G116" s="102"/>
      <c r="H116" s="103">
        <f t="shared" ref="H116:I116" si="26">H117</f>
        <v>0</v>
      </c>
      <c r="I116" s="32">
        <f t="shared" si="26"/>
        <v>0</v>
      </c>
      <c r="J116" s="32"/>
    </row>
    <row r="117" spans="1:11" ht="12" customHeight="1" x14ac:dyDescent="0.25">
      <c r="A117" s="77">
        <v>2</v>
      </c>
      <c r="B117" s="77">
        <v>3</v>
      </c>
      <c r="C117" s="84">
        <v>2</v>
      </c>
      <c r="D117" s="77">
        <v>3</v>
      </c>
      <c r="E117" s="85"/>
      <c r="F117" s="130" t="s">
        <v>80</v>
      </c>
      <c r="G117" s="101"/>
      <c r="H117" s="104">
        <v>0</v>
      </c>
      <c r="I117" s="33">
        <v>0</v>
      </c>
    </row>
    <row r="118" spans="1:11" s="3" customFormat="1" ht="15.75" x14ac:dyDescent="0.25">
      <c r="A118" s="77"/>
      <c r="B118" s="77"/>
      <c r="C118" s="84"/>
      <c r="D118" s="77"/>
      <c r="E118" s="85"/>
      <c r="F118" s="129"/>
      <c r="G118" s="102"/>
      <c r="H118" s="97"/>
      <c r="I118" s="29"/>
    </row>
    <row r="119" spans="1:11" ht="16.5" thickBot="1" x14ac:dyDescent="0.3">
      <c r="A119" s="77">
        <v>2</v>
      </c>
      <c r="B119" s="110">
        <v>3</v>
      </c>
      <c r="C119" s="111">
        <v>3</v>
      </c>
      <c r="D119" s="85"/>
      <c r="E119" s="85"/>
      <c r="F119" s="98" t="s">
        <v>81</v>
      </c>
      <c r="G119" s="87">
        <f t="shared" ref="G119:I119" si="27">G120+G121+G122+G123</f>
        <v>101500</v>
      </c>
      <c r="H119" s="99">
        <f t="shared" si="27"/>
        <v>0</v>
      </c>
      <c r="I119" s="30" t="e">
        <f t="shared" si="27"/>
        <v>#REF!</v>
      </c>
    </row>
    <row r="120" spans="1:11" ht="15.75" x14ac:dyDescent="0.25">
      <c r="A120" s="77">
        <v>2</v>
      </c>
      <c r="B120" s="77">
        <v>3</v>
      </c>
      <c r="C120" s="84">
        <v>3</v>
      </c>
      <c r="D120" s="77">
        <v>1</v>
      </c>
      <c r="E120" s="77"/>
      <c r="F120" s="123" t="s">
        <v>82</v>
      </c>
      <c r="G120" s="101">
        <v>68000</v>
      </c>
      <c r="H120" s="104"/>
      <c r="I120" s="32" t="e">
        <f>+G120-#REF!</f>
        <v>#REF!</v>
      </c>
    </row>
    <row r="121" spans="1:11" ht="15.75" x14ac:dyDescent="0.25">
      <c r="A121" s="77">
        <v>2</v>
      </c>
      <c r="B121" s="77">
        <v>3</v>
      </c>
      <c r="C121" s="84">
        <v>3</v>
      </c>
      <c r="D121" s="77">
        <v>2</v>
      </c>
      <c r="E121" s="77"/>
      <c r="F121" s="123" t="s">
        <v>83</v>
      </c>
      <c r="G121" s="102">
        <v>23000</v>
      </c>
      <c r="H121" s="103">
        <v>0</v>
      </c>
      <c r="I121" s="32" t="e">
        <f>+G121-#REF!</f>
        <v>#REF!</v>
      </c>
      <c r="K121" s="89"/>
    </row>
    <row r="122" spans="1:11" ht="15.75" x14ac:dyDescent="0.25">
      <c r="A122" s="77">
        <v>2</v>
      </c>
      <c r="B122" s="77">
        <v>3</v>
      </c>
      <c r="C122" s="84">
        <v>3</v>
      </c>
      <c r="D122" s="77">
        <v>3</v>
      </c>
      <c r="E122" s="77"/>
      <c r="F122" s="123" t="s">
        <v>84</v>
      </c>
      <c r="G122" s="102">
        <v>0</v>
      </c>
      <c r="H122" s="103">
        <v>0</v>
      </c>
      <c r="I122" s="32">
        <v>0</v>
      </c>
    </row>
    <row r="123" spans="1:11" ht="15.75" x14ac:dyDescent="0.25">
      <c r="A123" s="77">
        <v>2</v>
      </c>
      <c r="B123" s="77">
        <v>3</v>
      </c>
      <c r="C123" s="84">
        <v>3</v>
      </c>
      <c r="D123" s="77">
        <v>4</v>
      </c>
      <c r="E123" s="77"/>
      <c r="F123" s="123" t="s">
        <v>85</v>
      </c>
      <c r="G123" s="102">
        <v>10500</v>
      </c>
      <c r="H123" s="103"/>
      <c r="I123" s="32" t="e">
        <f>+G123-#REF!</f>
        <v>#REF!</v>
      </c>
    </row>
    <row r="124" spans="1:11" s="1" customFormat="1" ht="16.5" thickBot="1" x14ac:dyDescent="0.3">
      <c r="A124" s="77"/>
      <c r="B124" s="77"/>
      <c r="C124" s="84"/>
      <c r="D124" s="77"/>
      <c r="E124" s="77"/>
      <c r="F124" s="123"/>
      <c r="G124" s="102"/>
      <c r="H124" s="103"/>
      <c r="I124" s="32"/>
      <c r="J124" s="131"/>
    </row>
    <row r="125" spans="1:11" s="1" customFormat="1" ht="16.5" thickBot="1" x14ac:dyDescent="0.3">
      <c r="A125" s="85">
        <v>2</v>
      </c>
      <c r="B125" s="85">
        <v>3</v>
      </c>
      <c r="C125" s="132">
        <v>7</v>
      </c>
      <c r="D125" s="85"/>
      <c r="E125" s="85"/>
      <c r="F125" s="124" t="s">
        <v>86</v>
      </c>
      <c r="G125" s="87">
        <f t="shared" ref="G125:I126" si="28">G126</f>
        <v>300000</v>
      </c>
      <c r="H125" s="112">
        <f t="shared" si="28"/>
        <v>0</v>
      </c>
      <c r="I125" s="35" t="e">
        <f t="shared" si="28"/>
        <v>#REF!</v>
      </c>
    </row>
    <row r="126" spans="1:11" s="4" customFormat="1" ht="16.5" thickBot="1" x14ac:dyDescent="0.3">
      <c r="A126" s="85">
        <v>2</v>
      </c>
      <c r="B126" s="85">
        <v>3</v>
      </c>
      <c r="C126" s="132">
        <v>7</v>
      </c>
      <c r="D126" s="85">
        <v>1</v>
      </c>
      <c r="E126" s="85"/>
      <c r="F126" s="124" t="s">
        <v>87</v>
      </c>
      <c r="G126" s="87">
        <f t="shared" si="28"/>
        <v>300000</v>
      </c>
      <c r="H126" s="92">
        <f t="shared" si="28"/>
        <v>0</v>
      </c>
      <c r="I126" s="35" t="e">
        <f>I127</f>
        <v>#REF!</v>
      </c>
    </row>
    <row r="127" spans="1:11" ht="15.75" x14ac:dyDescent="0.25">
      <c r="A127" s="113">
        <v>2</v>
      </c>
      <c r="B127" s="113">
        <v>3</v>
      </c>
      <c r="C127" s="133">
        <v>7</v>
      </c>
      <c r="D127" s="113">
        <v>1</v>
      </c>
      <c r="E127" s="113">
        <v>1</v>
      </c>
      <c r="F127" s="100" t="s">
        <v>88</v>
      </c>
      <c r="G127" s="102">
        <v>300000</v>
      </c>
      <c r="H127" s="104"/>
      <c r="I127" s="33" t="e">
        <f>+G127-#REF!</f>
        <v>#REF!</v>
      </c>
      <c r="J127" s="89"/>
    </row>
    <row r="128" spans="1:11" ht="15.75" x14ac:dyDescent="0.25">
      <c r="A128" s="77"/>
      <c r="B128" s="77"/>
      <c r="C128" s="84"/>
      <c r="D128" s="77"/>
      <c r="E128" s="77"/>
      <c r="F128" s="100"/>
      <c r="G128" s="102"/>
      <c r="H128" s="103"/>
      <c r="I128" s="32"/>
    </row>
    <row r="129" spans="1:12" ht="16.5" thickBot="1" x14ac:dyDescent="0.3">
      <c r="A129" s="77">
        <v>2</v>
      </c>
      <c r="B129" s="77">
        <v>3</v>
      </c>
      <c r="C129" s="84">
        <v>9</v>
      </c>
      <c r="D129" s="77"/>
      <c r="E129" s="85"/>
      <c r="F129" s="98" t="s">
        <v>89</v>
      </c>
      <c r="G129" s="125">
        <f>SUM(G130:G134)</f>
        <v>327804</v>
      </c>
      <c r="H129" s="99">
        <f>H130+H131+H132+H133+H134+H135</f>
        <v>85512.01</v>
      </c>
      <c r="I129" s="30" t="e">
        <f t="shared" ref="I129" si="29">I130+I131+I132+I133+I134+I135</f>
        <v>#REF!</v>
      </c>
      <c r="J129" s="8"/>
      <c r="K129" s="89"/>
      <c r="L129" s="89"/>
    </row>
    <row r="130" spans="1:12" ht="15.75" x14ac:dyDescent="0.25">
      <c r="A130" s="77">
        <v>2</v>
      </c>
      <c r="B130" s="77">
        <v>3</v>
      </c>
      <c r="C130" s="84">
        <v>9</v>
      </c>
      <c r="D130" s="77">
        <v>1</v>
      </c>
      <c r="E130" s="77"/>
      <c r="F130" s="100" t="s">
        <v>90</v>
      </c>
      <c r="G130" s="101">
        <v>8000</v>
      </c>
      <c r="H130" s="103"/>
      <c r="I130" s="32" t="e">
        <f>+G130-#REF!</f>
        <v>#REF!</v>
      </c>
      <c r="J130" s="89"/>
    </row>
    <row r="131" spans="1:12" ht="15.75" x14ac:dyDescent="0.25">
      <c r="A131" s="77">
        <v>2</v>
      </c>
      <c r="B131" s="77">
        <v>3</v>
      </c>
      <c r="C131" s="84">
        <v>9</v>
      </c>
      <c r="D131" s="77">
        <v>2</v>
      </c>
      <c r="E131" s="77"/>
      <c r="F131" s="100" t="s">
        <v>91</v>
      </c>
      <c r="G131" s="102">
        <v>195000</v>
      </c>
      <c r="H131" s="103">
        <v>79914.009999999995</v>
      </c>
      <c r="I131" s="32" t="e">
        <f>+G131-#REF!</f>
        <v>#REF!</v>
      </c>
      <c r="J131" s="134"/>
      <c r="K131" s="89"/>
      <c r="L131" s="89"/>
    </row>
    <row r="132" spans="1:12" ht="15.75" x14ac:dyDescent="0.25">
      <c r="A132" s="77">
        <v>2</v>
      </c>
      <c r="B132" s="113">
        <v>3</v>
      </c>
      <c r="C132" s="113">
        <v>9</v>
      </c>
      <c r="D132" s="77">
        <v>5</v>
      </c>
      <c r="E132" s="77"/>
      <c r="F132" s="135" t="s">
        <v>92</v>
      </c>
      <c r="G132" s="102">
        <v>10000</v>
      </c>
      <c r="H132" s="103"/>
      <c r="I132" s="32" t="e">
        <f>+G132-#REF!</f>
        <v>#REF!</v>
      </c>
      <c r="J132" s="19"/>
      <c r="K132" s="89"/>
      <c r="L132" s="89"/>
    </row>
    <row r="133" spans="1:12" ht="15.75" x14ac:dyDescent="0.25">
      <c r="A133" s="77">
        <v>2</v>
      </c>
      <c r="B133" s="77">
        <v>3</v>
      </c>
      <c r="C133" s="84">
        <v>9</v>
      </c>
      <c r="D133" s="77">
        <v>8</v>
      </c>
      <c r="E133" s="77"/>
      <c r="F133" s="130" t="s">
        <v>93</v>
      </c>
      <c r="G133" s="102">
        <v>20000</v>
      </c>
      <c r="H133" s="103">
        <v>2600</v>
      </c>
      <c r="I133" s="32" t="e">
        <f>+G133-#REF!</f>
        <v>#REF!</v>
      </c>
      <c r="J133" s="134"/>
      <c r="K133" s="89"/>
      <c r="L133" s="89"/>
    </row>
    <row r="134" spans="1:12" ht="15.75" x14ac:dyDescent="0.25">
      <c r="A134" s="77">
        <v>2</v>
      </c>
      <c r="B134" s="77">
        <v>3</v>
      </c>
      <c r="C134" s="84">
        <v>9</v>
      </c>
      <c r="D134" s="77">
        <v>9</v>
      </c>
      <c r="E134" s="77"/>
      <c r="F134" s="130" t="s">
        <v>94</v>
      </c>
      <c r="G134" s="102">
        <v>94804</v>
      </c>
      <c r="H134" s="103">
        <f>100+100+100+100+100+195+1200+1103</f>
        <v>2998</v>
      </c>
      <c r="I134" s="32" t="e">
        <f>+G134-#REF!</f>
        <v>#REF!</v>
      </c>
      <c r="J134" s="89"/>
      <c r="K134" s="36"/>
      <c r="L134" s="89"/>
    </row>
    <row r="135" spans="1:12" ht="15.75" x14ac:dyDescent="0.25">
      <c r="A135" s="77">
        <v>2</v>
      </c>
      <c r="B135" s="77">
        <v>3</v>
      </c>
      <c r="C135" s="84">
        <v>9</v>
      </c>
      <c r="D135" s="77">
        <v>9</v>
      </c>
      <c r="E135" s="77">
        <v>2</v>
      </c>
      <c r="F135" s="130" t="s">
        <v>95</v>
      </c>
      <c r="G135" s="102"/>
      <c r="H135" s="103">
        <v>0</v>
      </c>
      <c r="I135" s="32">
        <v>0</v>
      </c>
      <c r="J135" s="89"/>
    </row>
    <row r="136" spans="1:12" ht="15.75" x14ac:dyDescent="0.25">
      <c r="A136" s="77"/>
      <c r="B136" s="77"/>
      <c r="C136" s="84"/>
      <c r="D136" s="77"/>
      <c r="E136" s="77"/>
      <c r="F136" s="100"/>
      <c r="G136" s="102"/>
      <c r="H136" s="103"/>
      <c r="I136" s="32"/>
      <c r="J136" s="89"/>
    </row>
    <row r="137" spans="1:12" ht="16.5" thickBot="1" x14ac:dyDescent="0.3">
      <c r="A137" s="77">
        <v>2</v>
      </c>
      <c r="B137" s="77">
        <v>6</v>
      </c>
      <c r="C137" s="84"/>
      <c r="D137" s="77"/>
      <c r="E137" s="85"/>
      <c r="F137" s="98" t="s">
        <v>96</v>
      </c>
      <c r="G137" s="90">
        <f>G138+G146+G150</f>
        <v>0</v>
      </c>
      <c r="H137" s="90">
        <f t="shared" ref="H137" si="30">H138+H146+H150</f>
        <v>0</v>
      </c>
      <c r="I137" s="26" t="e">
        <f t="shared" ref="I137" si="31">I138+I146+I150+I139</f>
        <v>#REF!</v>
      </c>
      <c r="J137" s="20"/>
      <c r="L137" s="89"/>
    </row>
    <row r="138" spans="1:12" ht="16.5" thickBot="1" x14ac:dyDescent="0.3">
      <c r="A138" s="77">
        <v>2</v>
      </c>
      <c r="B138" s="77">
        <v>6</v>
      </c>
      <c r="C138" s="84">
        <v>1</v>
      </c>
      <c r="D138" s="77"/>
      <c r="E138" s="113"/>
      <c r="F138" s="124" t="s">
        <v>97</v>
      </c>
      <c r="G138" s="91">
        <f>G140+G141+G142+G144+G145</f>
        <v>0</v>
      </c>
      <c r="H138" s="136">
        <f t="shared" ref="H138" si="32">+H139+H140+H141+H142+H143+H144</f>
        <v>0</v>
      </c>
      <c r="I138" s="27">
        <f t="shared" ref="H138:I139" si="33">I140+I141+I142+I144+I145</f>
        <v>0</v>
      </c>
      <c r="J138" s="20"/>
      <c r="K138" s="20"/>
    </row>
    <row r="139" spans="1:12" ht="16.5" thickBot="1" x14ac:dyDescent="0.3">
      <c r="A139" s="77">
        <v>2</v>
      </c>
      <c r="B139" s="77">
        <v>6</v>
      </c>
      <c r="C139" s="84">
        <v>8</v>
      </c>
      <c r="D139" s="77">
        <v>8</v>
      </c>
      <c r="E139" s="113"/>
      <c r="F139" s="137" t="s">
        <v>123</v>
      </c>
      <c r="G139" s="102">
        <f>G141+G142+G143+G145+G146</f>
        <v>0</v>
      </c>
      <c r="H139" s="118">
        <f t="shared" si="33"/>
        <v>0</v>
      </c>
      <c r="I139" s="27" t="e">
        <f>+G139-#REF!</f>
        <v>#REF!</v>
      </c>
      <c r="J139" s="138"/>
      <c r="K139" s="20"/>
    </row>
    <row r="140" spans="1:12" ht="15.75" x14ac:dyDescent="0.25">
      <c r="A140" s="77">
        <v>2</v>
      </c>
      <c r="B140" s="77">
        <v>6</v>
      </c>
      <c r="C140" s="84">
        <v>1</v>
      </c>
      <c r="D140" s="77">
        <v>1</v>
      </c>
      <c r="E140" s="113"/>
      <c r="F140" s="123" t="s">
        <v>98</v>
      </c>
      <c r="G140" s="102"/>
      <c r="H140" s="103"/>
      <c r="I140" s="33"/>
      <c r="J140" s="139"/>
      <c r="K140" s="20"/>
      <c r="L140" s="89"/>
    </row>
    <row r="141" spans="1:12" ht="15.75" x14ac:dyDescent="0.25">
      <c r="A141" s="77">
        <v>2</v>
      </c>
      <c r="B141" s="77">
        <v>6</v>
      </c>
      <c r="C141" s="84">
        <v>1</v>
      </c>
      <c r="D141" s="77">
        <v>4</v>
      </c>
      <c r="E141" s="113"/>
      <c r="F141" s="123" t="s">
        <v>99</v>
      </c>
      <c r="G141" s="102"/>
      <c r="H141" s="103"/>
      <c r="I141" s="32"/>
      <c r="J141" s="20"/>
      <c r="K141" s="20"/>
    </row>
    <row r="142" spans="1:12" ht="15.75" x14ac:dyDescent="0.25">
      <c r="A142" s="77">
        <v>2</v>
      </c>
      <c r="B142" s="77">
        <v>6</v>
      </c>
      <c r="C142" s="84">
        <v>1</v>
      </c>
      <c r="D142" s="77">
        <v>7</v>
      </c>
      <c r="E142" s="113"/>
      <c r="F142" s="123" t="s">
        <v>100</v>
      </c>
      <c r="G142" s="102"/>
      <c r="H142" s="103">
        <v>0</v>
      </c>
      <c r="I142" s="32">
        <v>0</v>
      </c>
      <c r="J142" s="20"/>
      <c r="K142" s="20"/>
    </row>
    <row r="143" spans="1:12" ht="15.75" x14ac:dyDescent="0.25">
      <c r="A143" s="77">
        <v>2</v>
      </c>
      <c r="B143" s="77">
        <v>6</v>
      </c>
      <c r="C143" s="84">
        <v>1</v>
      </c>
      <c r="D143" s="77">
        <v>8</v>
      </c>
      <c r="E143" s="113"/>
      <c r="F143" s="123" t="s">
        <v>116</v>
      </c>
      <c r="G143" s="102"/>
      <c r="H143" s="103"/>
      <c r="I143" s="32"/>
      <c r="J143" s="20"/>
      <c r="K143" s="20"/>
    </row>
    <row r="144" spans="1:12" ht="24.75" customHeight="1" x14ac:dyDescent="0.25">
      <c r="A144" s="77">
        <v>2</v>
      </c>
      <c r="B144" s="77">
        <v>6</v>
      </c>
      <c r="C144" s="84">
        <v>1</v>
      </c>
      <c r="D144" s="77">
        <v>9</v>
      </c>
      <c r="E144" s="113"/>
      <c r="F144" s="123" t="s">
        <v>101</v>
      </c>
      <c r="G144" s="102"/>
      <c r="H144" s="103"/>
      <c r="I144" s="32"/>
      <c r="J144" s="89"/>
      <c r="L144" s="89"/>
    </row>
    <row r="145" spans="1:32" ht="15.75" x14ac:dyDescent="0.25">
      <c r="A145" s="77"/>
      <c r="B145" s="77"/>
      <c r="C145" s="84"/>
      <c r="D145" s="77"/>
      <c r="E145" s="85"/>
      <c r="F145" s="124"/>
      <c r="G145" s="119"/>
      <c r="H145" s="90"/>
      <c r="I145" s="26">
        <f>+G145</f>
        <v>0</v>
      </c>
    </row>
    <row r="146" spans="1:32" ht="16.5" thickBot="1" x14ac:dyDescent="0.3">
      <c r="A146" s="77">
        <v>2</v>
      </c>
      <c r="B146" s="77">
        <v>6</v>
      </c>
      <c r="C146" s="84">
        <v>2</v>
      </c>
      <c r="D146" s="77"/>
      <c r="E146" s="85"/>
      <c r="F146" s="124" t="s">
        <v>102</v>
      </c>
      <c r="G146" s="87">
        <f t="shared" ref="G146:I146" si="34">G147+G148</f>
        <v>0</v>
      </c>
      <c r="H146" s="112">
        <f t="shared" si="34"/>
        <v>0</v>
      </c>
      <c r="I146" s="37" t="e">
        <f t="shared" si="34"/>
        <v>#REF!</v>
      </c>
      <c r="J146" s="32"/>
    </row>
    <row r="147" spans="1:32" ht="15.75" x14ac:dyDescent="0.25">
      <c r="A147" s="77">
        <v>2</v>
      </c>
      <c r="B147" s="77">
        <v>6</v>
      </c>
      <c r="C147" s="84">
        <v>2</v>
      </c>
      <c r="D147" s="77">
        <v>1</v>
      </c>
      <c r="E147" s="113"/>
      <c r="F147" s="100" t="s">
        <v>103</v>
      </c>
      <c r="G147" s="102"/>
      <c r="H147" s="103">
        <v>0</v>
      </c>
      <c r="I147" s="32">
        <v>0</v>
      </c>
    </row>
    <row r="148" spans="1:32" ht="15.75" x14ac:dyDescent="0.25">
      <c r="A148" s="77">
        <v>2</v>
      </c>
      <c r="B148" s="77">
        <v>6</v>
      </c>
      <c r="C148" s="84">
        <v>2</v>
      </c>
      <c r="D148" s="77">
        <v>3</v>
      </c>
      <c r="E148" s="113"/>
      <c r="F148" s="100" t="s">
        <v>104</v>
      </c>
      <c r="G148" s="102"/>
      <c r="H148" s="103">
        <f>G148*12</f>
        <v>0</v>
      </c>
      <c r="I148" s="32" t="e">
        <f>+G148-#REF!</f>
        <v>#REF!</v>
      </c>
    </row>
    <row r="149" spans="1:32" ht="15.75" x14ac:dyDescent="0.25">
      <c r="A149" s="77"/>
      <c r="B149" s="77"/>
      <c r="C149" s="84"/>
      <c r="D149" s="77"/>
      <c r="E149" s="85"/>
      <c r="F149" s="98"/>
      <c r="G149" s="119"/>
      <c r="H149" s="90"/>
      <c r="I149" s="26"/>
    </row>
    <row r="150" spans="1:32" ht="31.5" customHeight="1" thickBot="1" x14ac:dyDescent="0.3">
      <c r="A150" s="77">
        <v>2</v>
      </c>
      <c r="B150" s="77">
        <v>6</v>
      </c>
      <c r="C150" s="84">
        <v>4</v>
      </c>
      <c r="D150" s="77"/>
      <c r="E150" s="85"/>
      <c r="F150" s="98" t="s">
        <v>105</v>
      </c>
      <c r="G150" s="119">
        <f>G152+G153+G151</f>
        <v>0</v>
      </c>
      <c r="H150" s="103">
        <f t="shared" ref="H150:I150" si="35">H151+H152</f>
        <v>0</v>
      </c>
      <c r="I150" s="32">
        <f t="shared" si="35"/>
        <v>0</v>
      </c>
      <c r="J150" s="20"/>
      <c r="K150" s="20"/>
      <c r="L150" s="20"/>
      <c r="M150" s="20"/>
    </row>
    <row r="151" spans="1:32" ht="15.75" x14ac:dyDescent="0.25">
      <c r="A151" s="77">
        <v>2</v>
      </c>
      <c r="B151" s="77">
        <v>6</v>
      </c>
      <c r="C151" s="84">
        <v>4</v>
      </c>
      <c r="D151" s="77"/>
      <c r="E151" s="85"/>
      <c r="F151" s="123" t="s">
        <v>105</v>
      </c>
      <c r="G151" s="94"/>
      <c r="H151" s="104">
        <v>0</v>
      </c>
      <c r="I151" s="33">
        <v>0</v>
      </c>
      <c r="J151" s="20"/>
      <c r="K151" s="20"/>
      <c r="L151" s="20"/>
      <c r="M151" s="20"/>
    </row>
    <row r="152" spans="1:32" ht="15.75" x14ac:dyDescent="0.25">
      <c r="A152" s="77">
        <v>2</v>
      </c>
      <c r="B152" s="77">
        <v>6</v>
      </c>
      <c r="C152" s="84">
        <v>4</v>
      </c>
      <c r="D152" s="77">
        <v>1</v>
      </c>
      <c r="E152" s="77"/>
      <c r="F152" s="123" t="s">
        <v>112</v>
      </c>
      <c r="G152" s="102"/>
      <c r="H152" s="103">
        <v>0</v>
      </c>
      <c r="I152" s="32">
        <v>0</v>
      </c>
      <c r="J152" s="20"/>
      <c r="K152" s="20"/>
      <c r="L152" s="20"/>
      <c r="M152" s="20"/>
    </row>
    <row r="153" spans="1:32" ht="15.75" x14ac:dyDescent="0.25">
      <c r="A153" s="77">
        <v>2</v>
      </c>
      <c r="B153" s="77">
        <v>6</v>
      </c>
      <c r="C153" s="84">
        <v>4</v>
      </c>
      <c r="D153" s="77">
        <v>7</v>
      </c>
      <c r="E153" s="77"/>
      <c r="F153" s="123" t="s">
        <v>106</v>
      </c>
      <c r="G153" s="102">
        <v>0</v>
      </c>
      <c r="H153" s="103">
        <v>0</v>
      </c>
      <c r="I153" s="32">
        <v>0</v>
      </c>
      <c r="J153" s="20"/>
      <c r="K153" s="20"/>
      <c r="L153" s="20"/>
      <c r="M153" s="20"/>
    </row>
    <row r="154" spans="1:32" ht="16.5" thickBot="1" x14ac:dyDescent="0.3">
      <c r="A154" s="77"/>
      <c r="B154" s="77"/>
      <c r="C154" s="84"/>
      <c r="D154" s="76"/>
      <c r="E154" s="77"/>
      <c r="F154" s="123"/>
      <c r="G154" s="105"/>
      <c r="H154" s="112"/>
      <c r="I154" s="32"/>
      <c r="J154" s="20"/>
      <c r="K154" s="20"/>
      <c r="L154" s="20"/>
      <c r="M154" s="20"/>
    </row>
    <row r="155" spans="1:32" ht="17.25" thickBot="1" x14ac:dyDescent="0.3">
      <c r="A155" s="140"/>
      <c r="B155" s="140"/>
      <c r="C155" s="141"/>
      <c r="D155" s="142"/>
      <c r="E155" s="142"/>
      <c r="F155" s="143" t="s">
        <v>107</v>
      </c>
      <c r="G155" s="87">
        <f>G111+G49+G13</f>
        <v>42039167</v>
      </c>
      <c r="H155" s="88">
        <f>H111+H49+H13</f>
        <v>3087103.98</v>
      </c>
      <c r="I155" s="39" t="e">
        <f>I111+I49+I13+I137</f>
        <v>#REF!</v>
      </c>
      <c r="J155" s="20"/>
      <c r="K155" s="20"/>
      <c r="L155" s="20"/>
      <c r="M155" s="20"/>
      <c r="T155" s="20"/>
      <c r="Y155" s="193"/>
      <c r="Z155" s="193"/>
      <c r="AB155" s="193"/>
      <c r="AC155" s="193"/>
    </row>
    <row r="156" spans="1:32" ht="16.5" x14ac:dyDescent="0.25">
      <c r="A156" s="144"/>
      <c r="B156" s="144"/>
      <c r="C156" s="58"/>
      <c r="D156" s="58"/>
      <c r="E156" s="58"/>
      <c r="F156" s="58"/>
      <c r="G156" s="145"/>
      <c r="H156" s="146"/>
      <c r="I156" s="11"/>
      <c r="J156" s="20"/>
      <c r="K156" s="147"/>
      <c r="L156" s="193"/>
      <c r="M156" s="193"/>
      <c r="P156" s="193"/>
      <c r="Q156" s="193"/>
      <c r="S156" s="31"/>
      <c r="Y156" s="192"/>
      <c r="Z156" s="192"/>
      <c r="AB156" s="192"/>
      <c r="AC156" s="192"/>
      <c r="AE156" s="31"/>
    </row>
    <row r="157" spans="1:32" ht="18" x14ac:dyDescent="0.25">
      <c r="A157" s="144"/>
      <c r="B157" s="144"/>
      <c r="C157" s="58"/>
      <c r="D157" s="58"/>
      <c r="E157" s="148"/>
      <c r="F157" s="149"/>
      <c r="G157" s="145"/>
      <c r="H157" s="150"/>
      <c r="I157" s="43"/>
      <c r="J157" s="20"/>
      <c r="K157" s="20"/>
      <c r="L157" s="192"/>
      <c r="M157" s="192"/>
      <c r="N157" s="20"/>
      <c r="P157" s="192"/>
      <c r="Q157" s="192"/>
      <c r="T157" s="20"/>
    </row>
    <row r="158" spans="1:32" ht="18" x14ac:dyDescent="0.25">
      <c r="A158" s="144"/>
      <c r="B158" s="144"/>
      <c r="C158" s="58"/>
      <c r="D158" s="58"/>
      <c r="E158" s="151"/>
      <c r="F158" s="152"/>
      <c r="G158" s="153"/>
      <c r="H158" s="154"/>
      <c r="I158" s="12"/>
      <c r="J158" s="155"/>
      <c r="K158" s="156"/>
      <c r="L158" s="157"/>
      <c r="M158" s="31"/>
      <c r="N158" s="31"/>
      <c r="O158" s="158"/>
    </row>
    <row r="159" spans="1:32" ht="18.75" thickBot="1" x14ac:dyDescent="0.3">
      <c r="A159" s="56"/>
      <c r="B159" s="56"/>
      <c r="C159" s="56"/>
      <c r="D159" s="56"/>
      <c r="E159" s="56"/>
      <c r="F159" s="152"/>
      <c r="G159" s="159"/>
      <c r="H159" s="159"/>
      <c r="I159" s="13"/>
      <c r="J159" s="160"/>
      <c r="K159" s="161"/>
      <c r="L159" s="162"/>
      <c r="O159" s="13"/>
      <c r="Z159" s="3"/>
      <c r="AA159" s="3"/>
      <c r="AB159" s="14"/>
      <c r="AD159" s="44"/>
      <c r="AE159" s="31"/>
    </row>
    <row r="160" spans="1:32" ht="18" x14ac:dyDescent="0.25">
      <c r="A160" s="56"/>
      <c r="B160" s="56"/>
      <c r="C160" s="56"/>
      <c r="D160" s="56"/>
      <c r="E160" s="56"/>
      <c r="F160" s="163" t="s">
        <v>115</v>
      </c>
      <c r="G160" s="159"/>
      <c r="H160" s="159"/>
      <c r="I160" s="10"/>
      <c r="J160" s="164"/>
      <c r="K160" s="165"/>
      <c r="L160" s="165"/>
      <c r="N160" s="44"/>
      <c r="O160" s="14"/>
      <c r="P160" s="14"/>
      <c r="R160" s="44"/>
      <c r="S160" s="20"/>
      <c r="T160" s="14"/>
      <c r="U160" s="45"/>
      <c r="W160" s="44"/>
      <c r="X160" s="36"/>
      <c r="Y160" s="14"/>
      <c r="Z160" s="44"/>
      <c r="AF160" s="31"/>
    </row>
    <row r="161" spans="1:35" ht="18" x14ac:dyDescent="0.25">
      <c r="A161" s="56"/>
      <c r="B161" s="56"/>
      <c r="C161" s="56"/>
      <c r="D161" s="56"/>
      <c r="E161" s="56"/>
      <c r="F161" s="152" t="s">
        <v>114</v>
      </c>
      <c r="G161" s="166"/>
      <c r="H161" s="159"/>
      <c r="I161" s="10"/>
      <c r="J161" s="164"/>
      <c r="K161" s="167"/>
      <c r="L161" s="157"/>
      <c r="O161" s="10"/>
      <c r="T161" s="31"/>
      <c r="U161" s="31"/>
      <c r="W161" s="11"/>
      <c r="AA161" s="31"/>
      <c r="AB161" s="168"/>
      <c r="AF161" s="31"/>
      <c r="AG161" s="31"/>
    </row>
    <row r="162" spans="1:35" ht="18" x14ac:dyDescent="0.25">
      <c r="A162" s="56"/>
      <c r="B162" s="56"/>
      <c r="C162" s="56"/>
      <c r="D162" s="56"/>
      <c r="E162" s="56"/>
      <c r="F162" s="152"/>
      <c r="G162" s="166"/>
      <c r="H162" s="159"/>
      <c r="I162" s="10"/>
      <c r="J162" s="164"/>
      <c r="K162" s="167"/>
      <c r="L162" s="157"/>
      <c r="O162" s="10"/>
      <c r="T162" s="31"/>
      <c r="U162" s="31"/>
      <c r="W162" s="11"/>
      <c r="AA162" s="31"/>
      <c r="AB162" s="168"/>
      <c r="AF162" s="31"/>
      <c r="AG162" s="31"/>
    </row>
    <row r="163" spans="1:35" ht="18" x14ac:dyDescent="0.25">
      <c r="A163" s="56"/>
      <c r="B163" s="56"/>
      <c r="C163" s="56"/>
      <c r="D163" s="56"/>
      <c r="E163" s="56"/>
      <c r="F163" s="152"/>
      <c r="G163" s="159"/>
      <c r="H163" s="159"/>
      <c r="I163" s="10"/>
      <c r="J163" s="164"/>
      <c r="K163" s="167"/>
      <c r="L163" s="169"/>
      <c r="N163" s="31"/>
      <c r="O163" s="168"/>
      <c r="P163" s="168"/>
      <c r="T163" s="168"/>
      <c r="W163" s="11"/>
      <c r="Y163" s="168"/>
      <c r="AB163" s="170"/>
      <c r="AD163" s="20"/>
      <c r="AE163" s="31"/>
      <c r="AF163" s="31"/>
      <c r="AG163" s="31"/>
    </row>
    <row r="164" spans="1:35" ht="18" x14ac:dyDescent="0.25">
      <c r="A164" s="56"/>
      <c r="B164" s="56"/>
      <c r="C164" s="56"/>
      <c r="D164" s="56"/>
      <c r="E164" s="56"/>
      <c r="F164" s="152"/>
      <c r="G164" s="166"/>
      <c r="H164" s="20"/>
      <c r="I164" s="46"/>
      <c r="J164" s="171"/>
      <c r="K164" s="167"/>
      <c r="L164" s="169"/>
      <c r="N164" s="20"/>
      <c r="O164" s="170"/>
      <c r="P164" s="170"/>
      <c r="R164" s="20"/>
      <c r="S164" s="20"/>
      <c r="T164" s="170"/>
      <c r="U164" s="20"/>
      <c r="V164" s="20"/>
      <c r="W164" s="20"/>
      <c r="X164" s="20"/>
      <c r="Y164" s="170"/>
      <c r="Z164" s="20"/>
      <c r="AA164" s="20"/>
      <c r="AB164" s="172"/>
      <c r="AD164" s="20"/>
      <c r="AG164" s="31"/>
    </row>
    <row r="165" spans="1:35" ht="18" x14ac:dyDescent="0.25">
      <c r="A165" s="56"/>
      <c r="B165" s="56"/>
      <c r="C165" s="56"/>
      <c r="D165" s="56"/>
      <c r="E165" s="56"/>
      <c r="F165" s="152"/>
      <c r="G165" s="166"/>
      <c r="H165" s="20"/>
      <c r="I165" s="46"/>
      <c r="J165" s="171"/>
      <c r="K165" s="167"/>
      <c r="L165" s="169"/>
      <c r="N165" s="20"/>
      <c r="O165" s="170"/>
      <c r="P165" s="170"/>
      <c r="R165" s="20"/>
      <c r="S165" s="20"/>
      <c r="T165" s="170"/>
      <c r="U165" s="20"/>
      <c r="V165" s="20"/>
      <c r="W165" s="20"/>
      <c r="X165" s="20"/>
      <c r="Y165" s="170"/>
      <c r="Z165" s="20"/>
      <c r="AA165" s="20"/>
      <c r="AB165" s="172"/>
      <c r="AD165" s="20"/>
      <c r="AG165" s="31"/>
    </row>
    <row r="166" spans="1:35" ht="18" x14ac:dyDescent="0.25">
      <c r="A166" s="56"/>
      <c r="B166" s="56"/>
      <c r="C166" s="56"/>
      <c r="D166" s="56"/>
      <c r="E166" s="56"/>
      <c r="F166" s="152"/>
      <c r="G166" s="166"/>
      <c r="H166" s="20"/>
      <c r="I166" s="46"/>
      <c r="J166" s="171"/>
      <c r="K166" s="167"/>
      <c r="L166" s="169"/>
      <c r="N166" s="20"/>
      <c r="O166" s="170"/>
      <c r="P166" s="170"/>
      <c r="R166" s="20"/>
      <c r="S166" s="20"/>
      <c r="T166" s="170"/>
      <c r="U166" s="20"/>
      <c r="V166" s="20"/>
      <c r="W166" s="20"/>
      <c r="X166" s="20"/>
      <c r="Y166" s="170"/>
      <c r="Z166" s="20"/>
      <c r="AA166" s="20"/>
      <c r="AB166" s="172"/>
      <c r="AD166" s="20"/>
      <c r="AG166" s="31"/>
    </row>
    <row r="167" spans="1:35" ht="18.75" thickBot="1" x14ac:dyDescent="0.3">
      <c r="A167" s="56"/>
      <c r="B167" s="56"/>
      <c r="C167" s="56"/>
      <c r="D167" s="56"/>
      <c r="E167" s="56"/>
      <c r="F167" s="173"/>
      <c r="G167" s="166"/>
      <c r="H167" s="20"/>
      <c r="I167" s="46"/>
      <c r="J167" s="171"/>
      <c r="K167" s="167"/>
      <c r="L167" s="169"/>
      <c r="N167" s="20"/>
      <c r="O167" s="170"/>
      <c r="P167" s="170"/>
      <c r="R167" s="20"/>
      <c r="S167" s="20"/>
      <c r="T167" s="170"/>
      <c r="U167" s="20"/>
      <c r="V167" s="20"/>
      <c r="W167" s="20"/>
      <c r="X167" s="20"/>
      <c r="Y167" s="170"/>
      <c r="Z167" s="20"/>
      <c r="AA167" s="20"/>
      <c r="AB167" s="172"/>
      <c r="AD167" s="20"/>
      <c r="AG167" s="31"/>
    </row>
    <row r="168" spans="1:35" ht="18" x14ac:dyDescent="0.25">
      <c r="A168" s="56"/>
      <c r="B168" s="56"/>
      <c r="C168" s="56"/>
      <c r="D168" s="56"/>
      <c r="E168" s="56"/>
      <c r="F168" s="152" t="s">
        <v>120</v>
      </c>
      <c r="G168" s="174"/>
      <c r="H168" s="20"/>
      <c r="I168" s="12"/>
      <c r="J168" s="21"/>
      <c r="K168" s="165"/>
      <c r="L168" s="175"/>
      <c r="N168" s="20"/>
      <c r="O168" s="172"/>
      <c r="P168" s="172"/>
      <c r="R168" s="20"/>
      <c r="T168" s="172"/>
      <c r="U168" s="20"/>
      <c r="V168" s="20"/>
      <c r="W168" s="20"/>
      <c r="X168" s="20"/>
      <c r="Y168" s="172"/>
      <c r="Z168" s="20"/>
      <c r="AA168" s="20"/>
      <c r="AB168" s="172"/>
      <c r="AD168" s="20"/>
      <c r="AE168" s="31"/>
      <c r="AF168" s="31"/>
      <c r="AI168" s="31"/>
    </row>
    <row r="169" spans="1:35" ht="18" x14ac:dyDescent="0.25">
      <c r="A169" s="56"/>
      <c r="B169" s="56"/>
      <c r="C169" s="56"/>
      <c r="D169" s="56"/>
      <c r="E169" s="56"/>
      <c r="F169" s="152" t="s">
        <v>124</v>
      </c>
      <c r="G169" s="174"/>
      <c r="H169" s="20"/>
      <c r="I169" s="12"/>
      <c r="J169" s="21"/>
      <c r="K169" s="167"/>
      <c r="L169" s="175"/>
      <c r="N169" s="20"/>
      <c r="O169" s="172"/>
      <c r="P169" s="172"/>
      <c r="R169" s="20"/>
      <c r="T169" s="172"/>
      <c r="U169" s="20"/>
      <c r="V169" s="20"/>
      <c r="W169" s="20"/>
      <c r="X169" s="20"/>
      <c r="Y169" s="172"/>
      <c r="Z169" s="20"/>
      <c r="AA169" s="20"/>
      <c r="AB169" s="176"/>
      <c r="AD169" s="20"/>
      <c r="AE169" s="31"/>
      <c r="AG169" s="31"/>
    </row>
    <row r="170" spans="1:35" ht="18.75" thickBot="1" x14ac:dyDescent="0.3">
      <c r="A170" s="56"/>
      <c r="B170" s="56"/>
      <c r="C170" s="56"/>
      <c r="D170" s="56"/>
      <c r="E170" s="56"/>
      <c r="F170" s="152"/>
      <c r="G170" s="177"/>
      <c r="H170" s="20"/>
      <c r="I170" s="47"/>
      <c r="J170" s="31"/>
      <c r="K170" s="167"/>
      <c r="L170" s="178"/>
      <c r="N170" s="20"/>
      <c r="O170" s="172"/>
      <c r="P170" s="176"/>
      <c r="R170" s="20"/>
      <c r="S170" s="31"/>
      <c r="T170" s="170"/>
      <c r="U170" s="20"/>
      <c r="V170" s="20"/>
      <c r="W170" s="20"/>
      <c r="X170" s="20"/>
      <c r="Y170" s="176"/>
      <c r="Z170" s="20"/>
      <c r="AA170" s="20"/>
      <c r="AB170" s="11"/>
      <c r="AD170" s="20"/>
      <c r="AI170" s="31"/>
    </row>
    <row r="171" spans="1:35" ht="16.5" thickTop="1" x14ac:dyDescent="0.25">
      <c r="A171" s="56"/>
      <c r="B171" s="56"/>
      <c r="C171" s="56"/>
      <c r="D171" s="56"/>
      <c r="E171" s="56"/>
      <c r="F171" s="144"/>
      <c r="G171" s="177"/>
      <c r="H171" s="20"/>
      <c r="I171" s="47"/>
      <c r="J171" s="20"/>
      <c r="K171" s="165"/>
      <c r="L171" s="179"/>
      <c r="M171" s="36"/>
      <c r="N171" s="20"/>
      <c r="O171" s="172"/>
      <c r="P171" s="11"/>
      <c r="R171" s="20"/>
      <c r="T171" s="31"/>
      <c r="U171" s="20"/>
      <c r="V171" s="20"/>
      <c r="W171" s="43"/>
      <c r="X171" s="20"/>
      <c r="Z171" s="20"/>
      <c r="AA171" s="20"/>
      <c r="AB171" s="11"/>
      <c r="AC171" s="31"/>
      <c r="AD171" s="20"/>
      <c r="AF171" s="31"/>
      <c r="AG171" s="31"/>
    </row>
    <row r="172" spans="1:35" ht="15.75" x14ac:dyDescent="0.25">
      <c r="A172" s="56"/>
      <c r="B172" s="56"/>
      <c r="C172" s="56"/>
      <c r="D172" s="56"/>
      <c r="E172" s="56"/>
      <c r="F172" s="144"/>
      <c r="G172" s="177"/>
      <c r="H172" s="20"/>
      <c r="I172" s="47"/>
      <c r="J172" s="20"/>
      <c r="K172" s="165"/>
      <c r="L172" s="11"/>
      <c r="M172" s="31"/>
      <c r="N172" s="20"/>
      <c r="O172" s="172"/>
      <c r="P172" s="11"/>
      <c r="Q172" s="31"/>
      <c r="R172" s="20"/>
      <c r="T172" s="36"/>
      <c r="U172" s="20"/>
      <c r="V172" s="20"/>
      <c r="W172" s="43"/>
      <c r="X172" s="20"/>
      <c r="Z172" s="20"/>
      <c r="AA172" s="20"/>
      <c r="AB172" s="31"/>
      <c r="AC172" s="31"/>
      <c r="AD172" s="20"/>
      <c r="AF172" s="31"/>
    </row>
    <row r="173" spans="1:35" ht="18" x14ac:dyDescent="0.25">
      <c r="A173" s="56"/>
      <c r="B173" s="56"/>
      <c r="C173" s="56"/>
      <c r="D173" s="56"/>
      <c r="E173" s="56"/>
      <c r="F173" s="56"/>
      <c r="G173" s="180"/>
      <c r="H173" s="20"/>
      <c r="I173" s="16"/>
      <c r="J173" s="20"/>
      <c r="K173" s="181"/>
      <c r="L173" s="31"/>
      <c r="M173" s="31"/>
      <c r="N173" s="20"/>
      <c r="O173" s="16"/>
      <c r="P173" s="31"/>
      <c r="Q173" s="31"/>
      <c r="R173" s="20"/>
      <c r="T173" s="31"/>
      <c r="U173" s="20"/>
      <c r="V173" s="20"/>
      <c r="W173" s="48"/>
      <c r="X173" s="20"/>
      <c r="Y173" s="31"/>
      <c r="Z173" s="20"/>
      <c r="AA173" s="20"/>
      <c r="AB173" s="182"/>
      <c r="AD173" s="49"/>
      <c r="AH173" s="31"/>
    </row>
    <row r="174" spans="1:35" ht="18.75" thickBot="1" x14ac:dyDescent="0.3">
      <c r="A174" s="56"/>
      <c r="B174" s="56"/>
      <c r="C174" s="56"/>
      <c r="D174" s="56"/>
      <c r="E174" s="56"/>
      <c r="F174" s="56"/>
      <c r="G174" s="152"/>
      <c r="H174" s="20"/>
      <c r="I174" s="15"/>
      <c r="J174" s="20"/>
      <c r="K174" s="167"/>
      <c r="L174" s="182"/>
      <c r="N174" s="49"/>
      <c r="O174" s="182"/>
      <c r="P174" s="182"/>
      <c r="R174" s="49"/>
      <c r="T174" s="182"/>
      <c r="U174" s="49"/>
      <c r="V174" s="20"/>
      <c r="W174" s="17"/>
      <c r="X174" s="20"/>
      <c r="Y174" s="182"/>
      <c r="Z174" s="49"/>
      <c r="AA174" s="20"/>
      <c r="AB174" s="182"/>
      <c r="AD174" s="50"/>
      <c r="AE174" s="36"/>
      <c r="AF174" s="31"/>
      <c r="AG174" s="31"/>
    </row>
    <row r="175" spans="1:35" ht="19.5" thickTop="1" thickBot="1" x14ac:dyDescent="0.3">
      <c r="A175" s="56"/>
      <c r="B175" s="56"/>
      <c r="C175" s="56"/>
      <c r="D175" s="56"/>
      <c r="E175" s="56"/>
      <c r="F175" s="173"/>
      <c r="G175" s="152"/>
      <c r="H175" s="183"/>
      <c r="I175" s="15"/>
      <c r="J175" s="20"/>
      <c r="K175" s="167"/>
      <c r="L175" s="182"/>
      <c r="N175" s="50"/>
      <c r="O175" s="182"/>
      <c r="P175" s="182"/>
      <c r="R175" s="50"/>
      <c r="S175" s="31"/>
      <c r="T175" s="182"/>
      <c r="U175" s="50"/>
      <c r="V175" s="20"/>
      <c r="W175" s="51"/>
      <c r="X175" s="20"/>
      <c r="Y175" s="182"/>
      <c r="Z175" s="50"/>
      <c r="AA175" s="20"/>
      <c r="AC175" s="31"/>
      <c r="AD175" s="20"/>
      <c r="AE175" s="31"/>
    </row>
    <row r="176" spans="1:35" ht="18" x14ac:dyDescent="0.25">
      <c r="A176" s="56"/>
      <c r="B176" s="56"/>
      <c r="C176" s="56"/>
      <c r="D176" s="184"/>
      <c r="E176" s="56"/>
      <c r="F176" s="152" t="s">
        <v>118</v>
      </c>
      <c r="G176" s="184"/>
      <c r="H176" s="183"/>
      <c r="I176" s="15"/>
      <c r="J176" s="20"/>
      <c r="K176" s="185"/>
      <c r="M176" s="31"/>
      <c r="N176" s="20"/>
      <c r="O176" s="15"/>
      <c r="Q176" s="31"/>
      <c r="R176" s="20"/>
      <c r="U176" s="20"/>
      <c r="V176" s="20"/>
      <c r="W176" s="11"/>
      <c r="X176" s="20"/>
      <c r="Z176" s="20"/>
      <c r="AA176" s="20"/>
      <c r="AD176" s="20"/>
      <c r="AF176" s="36"/>
    </row>
    <row r="177" spans="1:35" ht="18" x14ac:dyDescent="0.25">
      <c r="A177" s="56"/>
      <c r="B177" s="56"/>
      <c r="C177" s="56"/>
      <c r="D177" s="56"/>
      <c r="E177" s="56"/>
      <c r="F177" s="152" t="s">
        <v>121</v>
      </c>
      <c r="G177" s="56"/>
      <c r="H177" s="186"/>
      <c r="I177" s="18"/>
      <c r="J177" s="20"/>
      <c r="K177" s="185"/>
      <c r="N177" s="20"/>
      <c r="O177" s="18"/>
      <c r="R177" s="20"/>
      <c r="U177" s="20"/>
      <c r="V177" s="20"/>
      <c r="W177" s="11"/>
      <c r="X177" s="20"/>
      <c r="Z177" s="20"/>
      <c r="AA177" s="20"/>
      <c r="AB177" s="187"/>
      <c r="AD177" s="49"/>
      <c r="AE177" s="31"/>
    </row>
    <row r="178" spans="1:35" ht="18" x14ac:dyDescent="0.25">
      <c r="A178" s="56"/>
      <c r="B178" s="56"/>
      <c r="C178" s="56"/>
      <c r="D178" s="56"/>
      <c r="E178" s="56"/>
      <c r="F178" s="152"/>
      <c r="G178" s="56"/>
      <c r="H178" s="186"/>
      <c r="I178" s="18"/>
      <c r="J178" s="20"/>
      <c r="K178" s="188"/>
      <c r="L178" s="187"/>
      <c r="N178" s="49"/>
      <c r="O178" s="187"/>
      <c r="P178" s="187"/>
      <c r="R178" s="49"/>
      <c r="T178" s="187"/>
      <c r="U178" s="20"/>
      <c r="V178" s="20"/>
      <c r="W178" s="43"/>
      <c r="X178" s="20"/>
      <c r="Y178" s="187"/>
      <c r="Z178" s="49"/>
      <c r="AA178" s="20"/>
      <c r="AB178" s="170"/>
      <c r="AD178" s="18"/>
    </row>
    <row r="179" spans="1:35" x14ac:dyDescent="0.25">
      <c r="A179" s="56"/>
      <c r="B179" s="56"/>
      <c r="C179" s="56"/>
      <c r="D179" s="56"/>
      <c r="E179" s="56"/>
      <c r="F179" s="56"/>
      <c r="G179" s="56"/>
      <c r="H179" s="186"/>
      <c r="I179" s="18"/>
      <c r="J179" s="20"/>
      <c r="K179" s="188"/>
      <c r="L179" s="170"/>
      <c r="N179" s="18"/>
      <c r="O179" s="170"/>
      <c r="P179" s="170"/>
      <c r="R179" s="18"/>
      <c r="T179" s="170"/>
      <c r="U179" s="20"/>
      <c r="V179" s="20"/>
      <c r="W179" s="20"/>
      <c r="X179" s="20"/>
      <c r="Y179" s="170"/>
      <c r="Z179" s="18"/>
      <c r="AA179" s="20"/>
      <c r="AB179" s="189"/>
      <c r="AD179" s="18"/>
      <c r="AF179" s="31"/>
    </row>
    <row r="180" spans="1:35" x14ac:dyDescent="0.25">
      <c r="A180" s="56"/>
      <c r="B180" s="56"/>
      <c r="C180" s="56"/>
      <c r="D180" s="56"/>
      <c r="E180" s="56"/>
      <c r="F180" s="56"/>
      <c r="G180" s="56"/>
      <c r="H180" s="186"/>
      <c r="I180" s="20"/>
      <c r="J180" s="20"/>
      <c r="K180" s="188"/>
      <c r="L180" s="189"/>
      <c r="N180" s="18"/>
      <c r="O180" s="189"/>
      <c r="P180" s="189"/>
      <c r="R180" s="18"/>
      <c r="T180" s="189"/>
      <c r="U180" s="20"/>
      <c r="V180" s="20"/>
      <c r="W180" s="20"/>
      <c r="X180" s="20"/>
      <c r="Y180" s="189"/>
      <c r="Z180" s="18"/>
      <c r="AA180" s="20"/>
      <c r="AB180" s="189"/>
      <c r="AD180" s="18"/>
      <c r="AH180" s="20"/>
    </row>
    <row r="181" spans="1:35" x14ac:dyDescent="0.25">
      <c r="A181" s="56"/>
      <c r="B181" s="56"/>
      <c r="C181" s="56"/>
      <c r="D181" s="56"/>
      <c r="E181" s="56"/>
      <c r="F181" s="56"/>
      <c r="G181" s="56"/>
      <c r="H181" s="186"/>
      <c r="I181" s="20"/>
      <c r="J181" s="20"/>
      <c r="K181" s="188"/>
      <c r="L181" s="189"/>
      <c r="N181" s="18"/>
      <c r="O181" s="189"/>
      <c r="P181" s="189"/>
      <c r="R181" s="18"/>
      <c r="T181" s="189"/>
      <c r="U181" s="20"/>
      <c r="V181" s="20"/>
      <c r="W181" s="20"/>
      <c r="X181" s="20"/>
      <c r="Y181" s="189"/>
      <c r="Z181" s="18"/>
      <c r="AA181" s="20"/>
      <c r="AB181" s="172"/>
      <c r="AD181" s="18"/>
      <c r="AF181" s="31"/>
      <c r="AH181" s="20"/>
    </row>
    <row r="182" spans="1:35" x14ac:dyDescent="0.25">
      <c r="A182" s="56"/>
      <c r="B182" s="56"/>
      <c r="C182" s="56"/>
      <c r="D182" s="56"/>
      <c r="E182" s="56"/>
      <c r="G182" s="56"/>
      <c r="H182" s="186"/>
      <c r="I182" s="20"/>
      <c r="J182" s="20"/>
      <c r="K182" s="188"/>
      <c r="L182" s="172"/>
      <c r="N182" s="18"/>
      <c r="O182" s="172"/>
      <c r="P182" s="172"/>
      <c r="R182" s="18"/>
      <c r="T182" s="172"/>
      <c r="U182" s="20"/>
      <c r="V182" s="20"/>
      <c r="W182" s="20"/>
      <c r="X182" s="20"/>
      <c r="Y182" s="172"/>
      <c r="Z182" s="18"/>
      <c r="AA182" s="20"/>
      <c r="AB182" s="172"/>
      <c r="AC182" s="31"/>
      <c r="AD182" s="18"/>
      <c r="AF182" s="31"/>
      <c r="AH182" s="20"/>
    </row>
    <row r="183" spans="1:35" x14ac:dyDescent="0.25">
      <c r="A183" s="56"/>
      <c r="B183" s="56"/>
      <c r="C183" s="56"/>
      <c r="D183" s="56"/>
      <c r="E183" s="56"/>
      <c r="G183" s="56"/>
      <c r="H183" s="57"/>
      <c r="I183" s="20"/>
      <c r="J183" s="20"/>
      <c r="K183" s="188"/>
      <c r="L183" s="172"/>
      <c r="M183" s="31"/>
      <c r="N183" s="18"/>
      <c r="O183" s="172"/>
      <c r="P183" s="172"/>
      <c r="Q183" s="31"/>
      <c r="R183" s="18"/>
      <c r="T183" s="172"/>
      <c r="U183" s="20"/>
      <c r="V183" s="20"/>
      <c r="W183" s="20"/>
      <c r="X183" s="20"/>
      <c r="Y183" s="172"/>
      <c r="Z183" s="18"/>
      <c r="AA183" s="20"/>
      <c r="AB183" s="172"/>
      <c r="AD183" s="18"/>
      <c r="AH183" s="20"/>
    </row>
    <row r="184" spans="1:35" ht="18" x14ac:dyDescent="0.25">
      <c r="A184" s="56"/>
      <c r="B184" s="56"/>
      <c r="C184" s="56"/>
      <c r="D184" s="56"/>
      <c r="E184" s="56"/>
      <c r="F184" s="152"/>
      <c r="G184" s="56"/>
      <c r="H184" s="57"/>
      <c r="I184" s="20"/>
      <c r="J184" s="20"/>
      <c r="K184" s="188"/>
      <c r="L184" s="172"/>
      <c r="N184" s="18"/>
      <c r="O184" s="172"/>
      <c r="P184" s="172"/>
      <c r="R184" s="18"/>
      <c r="T184" s="172"/>
      <c r="U184" s="20"/>
      <c r="V184" s="20"/>
      <c r="W184" s="20"/>
      <c r="X184" s="20"/>
      <c r="Y184" s="172"/>
      <c r="Z184" s="18"/>
      <c r="AA184" s="20"/>
      <c r="AB184" s="11"/>
      <c r="AD184" s="18"/>
      <c r="AH184" s="20"/>
    </row>
    <row r="185" spans="1:35" x14ac:dyDescent="0.25">
      <c r="A185" s="56"/>
      <c r="B185" s="56"/>
      <c r="C185" s="56"/>
      <c r="D185" s="56"/>
      <c r="E185" s="56"/>
      <c r="F185" s="56"/>
      <c r="G185" s="56"/>
      <c r="H185" s="57"/>
      <c r="I185" s="20"/>
      <c r="J185" s="20"/>
      <c r="K185" s="188"/>
      <c r="L185" s="11"/>
      <c r="N185" s="18"/>
      <c r="O185" s="18"/>
      <c r="P185" s="11"/>
      <c r="R185" s="18"/>
      <c r="T185" s="31"/>
      <c r="U185" s="20"/>
      <c r="V185" s="20"/>
      <c r="W185" s="20"/>
      <c r="X185" s="20"/>
      <c r="Y185" s="31"/>
      <c r="Z185" s="18"/>
      <c r="AA185" s="20"/>
      <c r="AB185" s="189"/>
      <c r="AD185" s="18"/>
      <c r="AF185" s="31"/>
      <c r="AH185" s="31"/>
      <c r="AI185" s="31"/>
    </row>
    <row r="186" spans="1:35" x14ac:dyDescent="0.25">
      <c r="A186" s="56"/>
      <c r="B186" s="56"/>
      <c r="C186" s="56"/>
      <c r="D186" s="56"/>
      <c r="E186" s="56"/>
      <c r="F186" s="56"/>
      <c r="G186" s="56"/>
      <c r="H186" s="57"/>
      <c r="I186" s="20"/>
      <c r="J186" s="20"/>
      <c r="K186" s="188"/>
      <c r="L186" s="189"/>
      <c r="N186" s="18"/>
      <c r="O186" s="189"/>
      <c r="P186" s="189"/>
      <c r="R186" s="18"/>
      <c r="T186" s="189"/>
      <c r="U186" s="20"/>
      <c r="V186" s="20"/>
      <c r="W186" s="20"/>
      <c r="X186" s="20"/>
      <c r="Y186" s="189"/>
      <c r="Z186" s="18"/>
      <c r="AA186" s="20"/>
      <c r="AB186" s="189"/>
      <c r="AD186" s="18"/>
      <c r="AF186" s="20"/>
    </row>
    <row r="187" spans="1:35" x14ac:dyDescent="0.25">
      <c r="A187" s="56"/>
      <c r="B187" s="56"/>
      <c r="C187" s="56"/>
      <c r="D187" s="56"/>
      <c r="E187" s="56"/>
      <c r="F187" s="56"/>
      <c r="G187" s="56"/>
      <c r="H187" s="57"/>
      <c r="I187" s="20"/>
      <c r="J187" s="20"/>
      <c r="K187" s="188"/>
      <c r="L187" s="189"/>
      <c r="N187" s="18"/>
      <c r="O187" s="189"/>
      <c r="P187" s="189"/>
      <c r="R187" s="18"/>
      <c r="U187" s="20"/>
      <c r="V187" s="20"/>
      <c r="W187" s="20"/>
      <c r="X187" s="20"/>
      <c r="Y187" s="189"/>
      <c r="Z187" s="18"/>
      <c r="AA187" s="20"/>
      <c r="AD187" s="18"/>
      <c r="AH187" s="31"/>
    </row>
    <row r="188" spans="1:35" x14ac:dyDescent="0.25">
      <c r="I188" s="20"/>
      <c r="J188" s="20"/>
      <c r="K188" s="188"/>
      <c r="N188" s="18"/>
      <c r="O188" s="18"/>
      <c r="R188" s="18"/>
      <c r="T188" s="31"/>
      <c r="U188" s="20"/>
      <c r="V188" s="20"/>
      <c r="W188" s="20"/>
      <c r="X188" s="20"/>
      <c r="Z188" s="18"/>
      <c r="AA188" s="20"/>
      <c r="AB188" s="182"/>
      <c r="AD188" s="52"/>
    </row>
    <row r="189" spans="1:35" x14ac:dyDescent="0.25">
      <c r="I189" s="20"/>
      <c r="J189" s="20"/>
      <c r="K189" s="188"/>
      <c r="L189" s="182"/>
      <c r="N189" s="52"/>
      <c r="O189" s="182"/>
      <c r="P189" s="182"/>
      <c r="R189" s="52"/>
      <c r="T189" s="182"/>
      <c r="U189" s="52"/>
      <c r="V189" s="20"/>
      <c r="W189" s="52"/>
      <c r="X189" s="20"/>
      <c r="Y189" s="182"/>
      <c r="Z189" s="52"/>
      <c r="AA189" s="20"/>
      <c r="AB189" s="182"/>
      <c r="AD189" s="53"/>
    </row>
    <row r="190" spans="1:35" ht="15.75" thickBot="1" x14ac:dyDescent="0.3">
      <c r="I190" s="20"/>
      <c r="J190" s="20"/>
      <c r="K190" s="188"/>
      <c r="L190" s="182"/>
      <c r="N190" s="53"/>
      <c r="O190" s="182"/>
      <c r="P190" s="182"/>
      <c r="R190" s="53"/>
      <c r="S190" s="31"/>
      <c r="T190" s="182"/>
      <c r="U190" s="53"/>
      <c r="V190" s="20"/>
      <c r="W190" s="53"/>
      <c r="X190" s="20"/>
      <c r="Y190" s="182"/>
      <c r="Z190" s="53"/>
      <c r="AA190" s="20"/>
      <c r="AB190" s="189"/>
      <c r="AD190" s="54"/>
      <c r="AF190" s="31"/>
    </row>
    <row r="191" spans="1:35" ht="15.75" thickBot="1" x14ac:dyDescent="0.3">
      <c r="I191" s="20"/>
      <c r="J191" s="20"/>
      <c r="K191" s="188"/>
      <c r="L191" s="189"/>
      <c r="N191" s="54"/>
      <c r="O191" s="189"/>
      <c r="P191" s="189"/>
      <c r="R191" s="54"/>
      <c r="T191" s="189"/>
      <c r="U191" s="54"/>
      <c r="V191" s="20"/>
      <c r="W191" s="54"/>
      <c r="X191" s="20"/>
      <c r="Y191" s="189"/>
      <c r="Z191" s="54"/>
      <c r="AA191" s="20"/>
      <c r="AB191" s="190"/>
      <c r="AD191" s="55"/>
      <c r="AE191" s="20"/>
      <c r="AF191" s="31"/>
    </row>
    <row r="192" spans="1:35" ht="15.75" thickBot="1" x14ac:dyDescent="0.3">
      <c r="I192" s="20"/>
      <c r="J192" s="20"/>
      <c r="K192" s="188"/>
      <c r="L192" s="190"/>
      <c r="N192" s="55"/>
      <c r="O192" s="190"/>
      <c r="P192" s="190"/>
      <c r="R192" s="55"/>
      <c r="S192" s="36"/>
      <c r="T192" s="190"/>
      <c r="U192" s="55"/>
      <c r="V192" s="20"/>
      <c r="W192" s="55"/>
      <c r="X192" s="20"/>
      <c r="Y192" s="190"/>
      <c r="Z192" s="55"/>
      <c r="AA192" s="20"/>
      <c r="AB192" s="31"/>
      <c r="AD192" s="20"/>
    </row>
    <row r="193" spans="9:30" ht="15.75" thickTop="1" x14ac:dyDescent="0.25">
      <c r="I193" s="20"/>
      <c r="J193" s="20"/>
      <c r="K193" s="188"/>
      <c r="L193" s="31"/>
      <c r="N193" s="20"/>
      <c r="O193" s="20"/>
      <c r="P193" s="31"/>
      <c r="R193" s="20"/>
      <c r="T193" s="31"/>
      <c r="U193" s="20"/>
      <c r="V193" s="20"/>
      <c r="W193" s="20"/>
      <c r="X193" s="20"/>
      <c r="Y193" s="31"/>
      <c r="Z193" s="20"/>
      <c r="AA193" s="20"/>
      <c r="AD193" s="20"/>
    </row>
    <row r="194" spans="9:30" x14ac:dyDescent="0.25">
      <c r="I194" s="20"/>
      <c r="J194" s="20"/>
      <c r="K194" s="188"/>
      <c r="N194" s="20"/>
      <c r="O194" s="20"/>
      <c r="R194" s="20"/>
      <c r="U194" s="20"/>
      <c r="V194" s="20"/>
      <c r="W194" s="20"/>
      <c r="X194" s="20"/>
      <c r="Z194" s="20"/>
      <c r="AA194" s="20"/>
    </row>
    <row r="195" spans="9:30" x14ac:dyDescent="0.25">
      <c r="I195" s="20"/>
      <c r="J195" s="20"/>
      <c r="K195" s="188"/>
      <c r="O195" s="20"/>
      <c r="Q195" s="31"/>
      <c r="U195" s="20"/>
      <c r="V195" s="20"/>
      <c r="W195" s="20"/>
      <c r="X195" s="20"/>
      <c r="Z195" s="20"/>
      <c r="AA195" s="20"/>
    </row>
    <row r="196" spans="9:30" x14ac:dyDescent="0.25">
      <c r="I196" s="20"/>
      <c r="J196" s="20"/>
      <c r="K196" s="188"/>
      <c r="O196" s="20"/>
      <c r="Q196" s="31"/>
      <c r="S196" s="36"/>
      <c r="T196" s="31"/>
      <c r="U196" s="20"/>
      <c r="V196" s="20"/>
      <c r="W196" s="20"/>
      <c r="X196" s="20"/>
      <c r="Z196" s="20"/>
      <c r="AA196" s="20"/>
    </row>
    <row r="197" spans="9:30" x14ac:dyDescent="0.25">
      <c r="I197" s="20"/>
      <c r="J197" s="20"/>
      <c r="K197" s="188"/>
      <c r="O197" s="20"/>
      <c r="P197" s="20"/>
      <c r="Q197" s="31"/>
      <c r="R197" s="31"/>
      <c r="T197" s="36"/>
      <c r="U197" s="20"/>
      <c r="V197" s="20"/>
      <c r="W197" s="20"/>
      <c r="X197" s="20"/>
      <c r="Z197" s="20"/>
      <c r="AA197" s="20"/>
    </row>
    <row r="198" spans="9:30" x14ac:dyDescent="0.25">
      <c r="I198" s="20"/>
      <c r="J198" s="20"/>
      <c r="K198" s="188"/>
      <c r="N198" s="20"/>
      <c r="O198" s="20"/>
      <c r="P198" s="20"/>
      <c r="T198" s="36"/>
      <c r="U198" s="20"/>
      <c r="V198" s="20"/>
      <c r="W198" s="20"/>
      <c r="X198" s="20"/>
      <c r="Z198" s="20"/>
      <c r="AA198" s="20"/>
    </row>
    <row r="199" spans="9:30" x14ac:dyDescent="0.25">
      <c r="I199" s="20"/>
      <c r="J199" s="20"/>
      <c r="K199" s="188"/>
      <c r="O199" s="20"/>
      <c r="P199" s="20"/>
      <c r="Q199" s="31"/>
      <c r="S199" s="31"/>
      <c r="U199" s="20"/>
      <c r="V199" s="20"/>
      <c r="W199" s="20"/>
      <c r="X199" s="20"/>
      <c r="Z199" s="20"/>
      <c r="AA199" s="20"/>
    </row>
    <row r="200" spans="9:30" x14ac:dyDescent="0.25">
      <c r="I200" s="20"/>
      <c r="J200" s="20"/>
      <c r="K200" s="191"/>
      <c r="N200" s="20"/>
      <c r="O200" s="20"/>
      <c r="P200" s="20"/>
      <c r="Q200" s="31"/>
      <c r="U200" s="20"/>
      <c r="V200" s="20"/>
      <c r="Z200" s="31"/>
      <c r="AA200" s="20"/>
    </row>
    <row r="201" spans="9:30" x14ac:dyDescent="0.25">
      <c r="I201" s="20"/>
      <c r="J201" s="20"/>
      <c r="K201" s="191"/>
      <c r="L201" s="19"/>
      <c r="M201" s="19"/>
      <c r="N201" s="20"/>
      <c r="O201" s="20"/>
      <c r="P201" s="20"/>
      <c r="R201" s="20"/>
      <c r="S201" s="31"/>
      <c r="U201" s="20"/>
      <c r="V201" s="20"/>
      <c r="Z201" s="31"/>
      <c r="AA201" s="20"/>
    </row>
    <row r="202" spans="9:30" x14ac:dyDescent="0.25">
      <c r="I202" s="20"/>
      <c r="J202" s="20"/>
      <c r="K202" s="191"/>
      <c r="L202" s="19"/>
      <c r="M202" s="19"/>
      <c r="N202" s="20"/>
      <c r="O202" s="20"/>
      <c r="P202" s="20"/>
      <c r="T202" s="36"/>
      <c r="U202" s="20"/>
      <c r="V202" s="20"/>
      <c r="Z202" s="31"/>
    </row>
    <row r="203" spans="9:30" x14ac:dyDescent="0.25">
      <c r="I203" s="20"/>
      <c r="J203" s="20"/>
      <c r="K203" s="191"/>
      <c r="L203" s="19"/>
      <c r="M203" s="19"/>
      <c r="N203" s="20"/>
      <c r="O203" s="20"/>
      <c r="P203" s="20"/>
      <c r="U203" s="20"/>
      <c r="V203" s="20"/>
    </row>
    <row r="204" spans="9:30" x14ac:dyDescent="0.25">
      <c r="I204" s="20"/>
      <c r="J204" s="20"/>
      <c r="K204" s="191"/>
      <c r="L204" s="19"/>
      <c r="M204" s="19"/>
      <c r="N204" s="20"/>
      <c r="O204" s="20"/>
      <c r="P204" s="20"/>
      <c r="U204" s="20"/>
      <c r="V204" s="20"/>
    </row>
    <row r="205" spans="9:30" x14ac:dyDescent="0.25">
      <c r="I205" s="20"/>
      <c r="J205" s="20"/>
      <c r="K205" s="191"/>
      <c r="L205" s="19"/>
      <c r="M205" s="19"/>
      <c r="N205" s="20"/>
      <c r="O205" s="20"/>
      <c r="P205" s="20"/>
      <c r="R205" s="20"/>
    </row>
    <row r="206" spans="9:30" x14ac:dyDescent="0.25">
      <c r="I206" s="20"/>
      <c r="J206" s="20"/>
      <c r="K206" s="191"/>
      <c r="L206" s="19"/>
      <c r="M206" s="19"/>
      <c r="N206" s="20"/>
      <c r="O206" s="20"/>
      <c r="P206" s="20"/>
      <c r="U206" s="31"/>
      <c r="W206" s="31"/>
    </row>
    <row r="207" spans="9:30" x14ac:dyDescent="0.25">
      <c r="I207" s="20"/>
      <c r="J207" s="20"/>
      <c r="K207" s="191"/>
      <c r="L207" s="19"/>
      <c r="M207" s="19"/>
      <c r="N207" s="20"/>
      <c r="O207" s="20"/>
      <c r="P207" s="20"/>
      <c r="R207" s="31"/>
      <c r="S207" s="31"/>
    </row>
    <row r="208" spans="9:30" x14ac:dyDescent="0.25">
      <c r="I208" s="20"/>
      <c r="J208" s="20"/>
      <c r="K208" s="191"/>
      <c r="L208" s="19"/>
      <c r="M208" s="19"/>
      <c r="N208" s="20"/>
      <c r="O208" s="20"/>
      <c r="P208" s="20"/>
    </row>
    <row r="209" spans="9:16" x14ac:dyDescent="0.25">
      <c r="I209" s="20"/>
      <c r="J209" s="20"/>
      <c r="K209" s="191"/>
      <c r="L209" s="19"/>
      <c r="M209" s="19"/>
      <c r="N209" s="20"/>
      <c r="O209" s="20"/>
      <c r="P209" s="20"/>
    </row>
    <row r="210" spans="9:16" x14ac:dyDescent="0.25">
      <c r="I210" s="20"/>
      <c r="J210" s="20"/>
      <c r="K210" s="191"/>
      <c r="L210" s="19"/>
      <c r="M210" s="19"/>
      <c r="N210" s="20"/>
      <c r="O210" s="20"/>
      <c r="P210" s="20"/>
    </row>
    <row r="211" spans="9:16" x14ac:dyDescent="0.25">
      <c r="I211" s="20"/>
      <c r="J211" s="20"/>
      <c r="K211" s="191"/>
      <c r="L211" s="19"/>
      <c r="M211" s="19"/>
      <c r="N211" s="20"/>
      <c r="O211" s="20"/>
      <c r="P211" s="20"/>
    </row>
    <row r="212" spans="9:16" x14ac:dyDescent="0.25">
      <c r="I212" s="20"/>
      <c r="J212" s="20"/>
      <c r="K212" s="191"/>
      <c r="L212" s="19"/>
      <c r="M212" s="19"/>
      <c r="N212" s="20"/>
      <c r="O212" s="20"/>
      <c r="P212" s="20"/>
    </row>
    <row r="213" spans="9:16" x14ac:dyDescent="0.25">
      <c r="I213" s="20"/>
      <c r="J213" s="20"/>
      <c r="K213" s="191"/>
      <c r="L213" s="19"/>
      <c r="M213" s="19"/>
      <c r="N213" s="20"/>
      <c r="O213" s="20"/>
      <c r="P213" s="20"/>
    </row>
    <row r="214" spans="9:16" x14ac:dyDescent="0.25">
      <c r="I214" s="20"/>
      <c r="J214" s="20"/>
      <c r="K214" s="191"/>
      <c r="L214" s="19"/>
      <c r="M214" s="19"/>
      <c r="N214" s="20"/>
      <c r="O214" s="20"/>
      <c r="P214" s="20"/>
    </row>
    <row r="215" spans="9:16" x14ac:dyDescent="0.25">
      <c r="I215" s="20"/>
      <c r="J215" s="20"/>
      <c r="K215" s="191"/>
      <c r="L215" s="19"/>
      <c r="M215" s="19"/>
      <c r="N215" s="20"/>
      <c r="O215" s="20"/>
      <c r="P215" s="20"/>
    </row>
    <row r="216" spans="9:16" x14ac:dyDescent="0.25">
      <c r="I216" s="20"/>
      <c r="J216" s="20"/>
      <c r="K216" s="191"/>
      <c r="L216" s="19"/>
      <c r="M216" s="19"/>
      <c r="N216" s="20"/>
      <c r="O216" s="20"/>
      <c r="P216" s="20"/>
    </row>
    <row r="217" spans="9:16" x14ac:dyDescent="0.25">
      <c r="I217" s="20"/>
      <c r="J217" s="20"/>
      <c r="K217" s="191"/>
      <c r="L217" s="19"/>
      <c r="M217" s="19"/>
      <c r="N217" s="20"/>
      <c r="O217" s="20"/>
      <c r="P217" s="20"/>
    </row>
    <row r="218" spans="9:16" x14ac:dyDescent="0.25">
      <c r="I218" s="20"/>
      <c r="J218" s="20"/>
      <c r="K218" s="191"/>
      <c r="L218" s="19"/>
      <c r="M218" s="19"/>
      <c r="N218" s="20"/>
      <c r="O218" s="20"/>
      <c r="P218" s="20"/>
    </row>
    <row r="219" spans="9:16" x14ac:dyDescent="0.25">
      <c r="I219" s="20"/>
      <c r="J219" s="20"/>
      <c r="K219" s="191"/>
      <c r="L219" s="19"/>
      <c r="M219" s="19"/>
      <c r="N219" s="20"/>
      <c r="O219" s="20"/>
      <c r="P219" s="20"/>
    </row>
    <row r="220" spans="9:16" x14ac:dyDescent="0.25">
      <c r="I220" s="20"/>
      <c r="J220" s="20"/>
      <c r="K220" s="191"/>
      <c r="L220" s="19"/>
      <c r="M220" s="19"/>
      <c r="N220" s="20"/>
      <c r="O220" s="20"/>
      <c r="P220" s="20"/>
    </row>
    <row r="221" spans="9:16" x14ac:dyDescent="0.25">
      <c r="I221" s="20"/>
      <c r="J221" s="20"/>
      <c r="K221" s="191"/>
      <c r="L221" s="19"/>
      <c r="M221" s="19"/>
      <c r="N221" s="20"/>
      <c r="O221" s="20"/>
      <c r="P221" s="20"/>
    </row>
    <row r="222" spans="9:16" x14ac:dyDescent="0.25">
      <c r="I222" s="20"/>
      <c r="J222" s="20"/>
      <c r="K222" s="191"/>
      <c r="L222" s="19"/>
      <c r="M222" s="19"/>
      <c r="N222" s="20"/>
      <c r="O222" s="20"/>
      <c r="P222" s="20"/>
    </row>
    <row r="223" spans="9:16" x14ac:dyDescent="0.25">
      <c r="I223" s="20"/>
      <c r="J223" s="20"/>
      <c r="K223" s="191"/>
      <c r="L223" s="19"/>
      <c r="M223" s="19"/>
      <c r="N223" s="20"/>
      <c r="O223" s="20"/>
      <c r="P223" s="20"/>
    </row>
    <row r="224" spans="9:16" x14ac:dyDescent="0.25">
      <c r="I224" s="20"/>
      <c r="J224" s="20"/>
      <c r="K224" s="191"/>
      <c r="L224" s="19"/>
      <c r="M224" s="19"/>
      <c r="N224" s="20"/>
      <c r="O224" s="20"/>
      <c r="P224" s="20"/>
    </row>
    <row r="225" spans="9:16" x14ac:dyDescent="0.25">
      <c r="I225" s="20"/>
      <c r="J225" s="20"/>
      <c r="K225" s="191"/>
      <c r="L225" s="19"/>
      <c r="M225" s="19"/>
      <c r="N225" s="20"/>
      <c r="O225" s="20"/>
      <c r="P225" s="20"/>
    </row>
    <row r="226" spans="9:16" x14ac:dyDescent="0.25">
      <c r="I226" s="20"/>
      <c r="J226" s="20"/>
      <c r="K226" s="191"/>
      <c r="L226" s="19"/>
      <c r="M226" s="19"/>
      <c r="N226" s="20"/>
      <c r="O226" s="20"/>
      <c r="P226" s="20"/>
    </row>
    <row r="227" spans="9:16" x14ac:dyDescent="0.25">
      <c r="I227" s="20"/>
      <c r="J227" s="20"/>
      <c r="K227" s="191"/>
      <c r="L227" s="19"/>
      <c r="M227" s="19"/>
      <c r="N227" s="20"/>
      <c r="O227" s="20"/>
      <c r="P227" s="20"/>
    </row>
    <row r="228" spans="9:16" x14ac:dyDescent="0.25">
      <c r="I228" s="20"/>
      <c r="J228" s="20"/>
      <c r="K228" s="191"/>
      <c r="L228" s="19"/>
      <c r="M228" s="19"/>
      <c r="N228" s="20"/>
      <c r="O228" s="20"/>
      <c r="P228" s="20"/>
    </row>
    <row r="229" spans="9:16" x14ac:dyDescent="0.25">
      <c r="I229" s="20"/>
      <c r="J229" s="20"/>
      <c r="K229" s="191"/>
      <c r="L229" s="19"/>
      <c r="M229" s="19"/>
      <c r="N229" s="20"/>
      <c r="O229" s="20"/>
      <c r="P229" s="20"/>
    </row>
    <row r="230" spans="9:16" x14ac:dyDescent="0.25">
      <c r="I230" s="20"/>
      <c r="J230" s="20"/>
      <c r="K230" s="191"/>
      <c r="L230" s="19"/>
      <c r="M230" s="19"/>
      <c r="N230" s="20"/>
      <c r="O230" s="20"/>
      <c r="P230" s="20"/>
    </row>
    <row r="231" spans="9:16" x14ac:dyDescent="0.25">
      <c r="I231" s="20"/>
      <c r="J231" s="20"/>
      <c r="K231" s="45"/>
    </row>
    <row r="232" spans="9:16" x14ac:dyDescent="0.25">
      <c r="I232" s="20"/>
      <c r="J232" s="20"/>
      <c r="K232" s="45"/>
    </row>
    <row r="233" spans="9:16" x14ac:dyDescent="0.25">
      <c r="I233" s="20"/>
      <c r="J233" s="20"/>
      <c r="K233" s="45"/>
    </row>
    <row r="234" spans="9:16" x14ac:dyDescent="0.25">
      <c r="I234" s="20"/>
      <c r="J234" s="20"/>
      <c r="K234" s="45"/>
    </row>
    <row r="235" spans="9:16" x14ac:dyDescent="0.25">
      <c r="I235" s="20"/>
      <c r="J235" s="20"/>
      <c r="K235" s="45"/>
    </row>
    <row r="236" spans="9:16" x14ac:dyDescent="0.25">
      <c r="I236" s="20"/>
      <c r="J236" s="20"/>
      <c r="K236" s="45"/>
    </row>
    <row r="237" spans="9:16" x14ac:dyDescent="0.25">
      <c r="I237" s="20"/>
      <c r="J237" s="20"/>
      <c r="K237" s="45"/>
    </row>
    <row r="238" spans="9:16" x14ac:dyDescent="0.25">
      <c r="I238" s="20"/>
      <c r="J238" s="20"/>
      <c r="K238" s="45"/>
    </row>
    <row r="239" spans="9:16" x14ac:dyDescent="0.25">
      <c r="I239" s="20"/>
      <c r="J239" s="20"/>
      <c r="K239" s="45"/>
    </row>
    <row r="240" spans="9:16" x14ac:dyDescent="0.25">
      <c r="I240" s="20"/>
      <c r="J240" s="20"/>
      <c r="K240" s="45"/>
    </row>
    <row r="241" spans="9:11" x14ac:dyDescent="0.25">
      <c r="I241" s="20"/>
      <c r="J241" s="20"/>
      <c r="K241" s="45"/>
    </row>
    <row r="242" spans="9:11" x14ac:dyDescent="0.25">
      <c r="I242" s="20"/>
      <c r="J242" s="20"/>
      <c r="K242" s="45"/>
    </row>
    <row r="243" spans="9:11" x14ac:dyDescent="0.25">
      <c r="I243" s="20"/>
      <c r="J243" s="20"/>
      <c r="K243" s="45"/>
    </row>
    <row r="244" spans="9:11" x14ac:dyDescent="0.25">
      <c r="I244" s="20"/>
      <c r="J244" s="20"/>
      <c r="K244" s="45"/>
    </row>
    <row r="245" spans="9:11" x14ac:dyDescent="0.25">
      <c r="I245" s="20"/>
      <c r="J245" s="20"/>
      <c r="K245" s="45"/>
    </row>
    <row r="246" spans="9:11" x14ac:dyDescent="0.25">
      <c r="I246" s="20"/>
      <c r="J246" s="20"/>
      <c r="K246" s="45"/>
    </row>
    <row r="247" spans="9:11" x14ac:dyDescent="0.25">
      <c r="I247" s="20"/>
      <c r="J247" s="20"/>
      <c r="K247" s="45"/>
    </row>
    <row r="248" spans="9:11" x14ac:dyDescent="0.25">
      <c r="I248" s="20"/>
      <c r="J248" s="20"/>
      <c r="K248" s="20"/>
    </row>
    <row r="249" spans="9:11" x14ac:dyDescent="0.25">
      <c r="I249" s="20"/>
      <c r="J249" s="20"/>
      <c r="K249" s="20"/>
    </row>
    <row r="250" spans="9:11" x14ac:dyDescent="0.25">
      <c r="I250" s="20"/>
      <c r="J250" s="20"/>
      <c r="K250" s="20"/>
    </row>
    <row r="251" spans="9:11" x14ac:dyDescent="0.25">
      <c r="I251" s="20"/>
      <c r="J251" s="20"/>
      <c r="K251" s="20"/>
    </row>
    <row r="252" spans="9:11" x14ac:dyDescent="0.25">
      <c r="I252" s="20"/>
      <c r="J252" s="20"/>
      <c r="K252" s="20"/>
    </row>
    <row r="253" spans="9:11" x14ac:dyDescent="0.25">
      <c r="I253" s="20"/>
      <c r="J253" s="20"/>
      <c r="K253" s="20"/>
    </row>
    <row r="254" spans="9:11" x14ac:dyDescent="0.25">
      <c r="I254" s="20"/>
      <c r="J254" s="20"/>
      <c r="K254" s="20"/>
    </row>
    <row r="255" spans="9:11" x14ac:dyDescent="0.25">
      <c r="I255" s="20"/>
      <c r="J255" s="20"/>
      <c r="K255" s="20"/>
    </row>
  </sheetData>
  <mergeCells count="12">
    <mergeCell ref="A9:E9"/>
    <mergeCell ref="A5:H5"/>
    <mergeCell ref="A6:H6"/>
    <mergeCell ref="A7:H7"/>
    <mergeCell ref="L157:M157"/>
    <mergeCell ref="P157:Q157"/>
    <mergeCell ref="Y155:Z155"/>
    <mergeCell ref="AB155:AC155"/>
    <mergeCell ref="L156:M156"/>
    <mergeCell ref="P156:Q156"/>
    <mergeCell ref="Y156:Z156"/>
    <mergeCell ref="AB156:AC156"/>
  </mergeCells>
  <pageMargins left="0.9055118110236221" right="0.9055118110236221" top="0.55118110236220474" bottom="0.74803149606299213" header="0.31496062992125984" footer="0.31496062992125984"/>
  <pageSetup paperSize="5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2024</vt:lpstr>
      <vt:lpstr>'ENERO 2024'!Área_de_impresión</vt:lpstr>
    </vt:vector>
  </TitlesOfParts>
  <Company>PUCMM - CSTA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Bianny Iraida Reyes González</dc:creator>
  <cp:lastModifiedBy>Elizabeth</cp:lastModifiedBy>
  <cp:lastPrinted>2024-02-09T17:12:47Z</cp:lastPrinted>
  <dcterms:created xsi:type="dcterms:W3CDTF">2019-09-09T17:15:41Z</dcterms:created>
  <dcterms:modified xsi:type="dcterms:W3CDTF">2024-02-12T13:28:33Z</dcterms:modified>
</cp:coreProperties>
</file>